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ndrew/Downloads/"/>
    </mc:Choice>
  </mc:AlternateContent>
  <xr:revisionPtr revIDLastSave="0" documentId="13_ncr:1_{A0DACBEC-E4D9-9646-87AB-A10237D21B28}" xr6:coauthVersionLast="36" xr6:coauthVersionMax="36" xr10:uidLastSave="{00000000-0000-0000-0000-000000000000}"/>
  <bookViews>
    <workbookView xWindow="0" yWindow="460" windowWidth="28380" windowHeight="20240" firstSheet="6" activeTab="11" xr2:uid="{00000000-000D-0000-FFFF-FFFF00000000}"/>
  </bookViews>
  <sheets>
    <sheet name="Table of Contents" sheetId="1" r:id="rId1"/>
    <sheet name="1.Description of Indicators" sheetId="2" r:id="rId2"/>
    <sheet name="2.Overview of Methods" sheetId="3" r:id="rId3"/>
    <sheet name="3.State Summary Statistics" sheetId="4" r:id="rId4"/>
    <sheet name="4.1 Maternal and Child Health" sheetId="7" r:id="rId5"/>
    <sheet name="4.2 Substance Use Domain" sheetId="6" r:id="rId6"/>
    <sheet name="4.3 Socioeconomic Status Domain" sheetId="9" r:id="rId7"/>
    <sheet name="4.4Child Safety&amp;Maltreatment" sheetId="10" r:id="rId8"/>
    <sheet name="4.5Community&amp;Environment Domain" sheetId="11" r:id="rId9"/>
    <sheet name="4.6 Child Care Domain" sheetId="12" r:id="rId10"/>
    <sheet name="5. Summary of Elevated Needs" sheetId="8" r:id="rId11"/>
    <sheet name="S6.Detailes of Indicators" sheetId="13" r:id="rId12"/>
  </sheets>
  <definedNames>
    <definedName name="_Toc46329335" localSheetId="11">'S6.Detailes of Indicators'!$A$3</definedName>
    <definedName name="_Toc46329336" localSheetId="11">'S6.Detailes of Indicators'!$A$8</definedName>
    <definedName name="_Toc46329339" localSheetId="11">'S6.Detailes of Indicators'!$A$13</definedName>
    <definedName name="_Toc46329340" localSheetId="11">'S6.Detailes of Indicators'!$A$19</definedName>
    <definedName name="_Toc46329343" localSheetId="11">'S6.Detailes of Indicators'!$A$24</definedName>
    <definedName name="_Toc46329351" localSheetId="11">'S6.Detailes of Indicators'!$A$30</definedName>
    <definedName name="_Toc46329371" localSheetId="11">'S6.Detailes of Indicators'!$A$36</definedName>
    <definedName name="_Toc46329374" localSheetId="11">'S6.Detailes of Indicators'!$A$42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2" l="1"/>
  <c r="E12" i="12"/>
  <c r="E13" i="12"/>
  <c r="E14" i="12"/>
  <c r="E15" i="12"/>
  <c r="E16" i="12"/>
  <c r="E17" i="12"/>
  <c r="E18" i="12"/>
  <c r="E24" i="12"/>
  <c r="E25" i="12"/>
  <c r="E26" i="12"/>
  <c r="E27" i="12"/>
  <c r="E28" i="12"/>
  <c r="E29" i="12"/>
  <c r="E30" i="12"/>
  <c r="E36" i="12"/>
  <c r="E37" i="12"/>
  <c r="E38" i="12"/>
  <c r="E39" i="12"/>
  <c r="E40" i="12"/>
  <c r="E41" i="12"/>
  <c r="E42" i="12"/>
  <c r="E48" i="12"/>
  <c r="E49" i="12"/>
  <c r="E50" i="12"/>
  <c r="E51" i="12"/>
  <c r="E52" i="12"/>
  <c r="E53" i="12"/>
  <c r="E54" i="12"/>
  <c r="E60" i="12"/>
  <c r="E61" i="12"/>
  <c r="E62" i="12"/>
  <c r="E63" i="12"/>
  <c r="E64" i="12"/>
  <c r="E65" i="12"/>
  <c r="E66" i="12"/>
  <c r="E5" i="12"/>
  <c r="C6" i="12"/>
  <c r="C7" i="12"/>
  <c r="C8" i="12"/>
  <c r="C9" i="12"/>
  <c r="C10" i="12"/>
  <c r="C11" i="12"/>
  <c r="C18" i="12"/>
  <c r="C19" i="12"/>
  <c r="C20" i="12"/>
  <c r="C21" i="12"/>
  <c r="C22" i="12"/>
  <c r="C23" i="12"/>
  <c r="C30" i="12"/>
  <c r="C31" i="12"/>
  <c r="C32" i="12"/>
  <c r="C33" i="12"/>
  <c r="C34" i="12"/>
  <c r="C35" i="12"/>
  <c r="C42" i="12"/>
  <c r="C43" i="12"/>
  <c r="C44" i="12"/>
  <c r="C45" i="12"/>
  <c r="C46" i="12"/>
  <c r="C47" i="12"/>
  <c r="C54" i="12"/>
  <c r="C55" i="12"/>
  <c r="C56" i="12"/>
  <c r="C57" i="12"/>
  <c r="C58" i="12"/>
  <c r="C59" i="12"/>
  <c r="C66" i="12"/>
  <c r="C67" i="12"/>
  <c r="C68" i="12"/>
  <c r="C69" i="12"/>
  <c r="C70" i="12"/>
  <c r="C71" i="12"/>
  <c r="J78" i="12"/>
  <c r="H78" i="12"/>
  <c r="F78" i="12"/>
  <c r="D78" i="12"/>
  <c r="B78" i="12"/>
  <c r="J77" i="12"/>
  <c r="H77" i="12"/>
  <c r="F77" i="12"/>
  <c r="D77" i="12"/>
  <c r="B77" i="12"/>
  <c r="J76" i="12"/>
  <c r="H76" i="12"/>
  <c r="F76" i="12"/>
  <c r="D76" i="12"/>
  <c r="B76" i="12"/>
  <c r="J75" i="12"/>
  <c r="H75" i="12"/>
  <c r="F75" i="12"/>
  <c r="D75" i="12"/>
  <c r="B75" i="12"/>
  <c r="J74" i="12"/>
  <c r="K16" i="12" s="1"/>
  <c r="H74" i="12"/>
  <c r="I9" i="12" s="1"/>
  <c r="F74" i="12"/>
  <c r="G14" i="12" s="1"/>
  <c r="D74" i="12"/>
  <c r="E7" i="12" s="1"/>
  <c r="B74" i="12"/>
  <c r="C12" i="12" s="1"/>
  <c r="J73" i="12"/>
  <c r="H73" i="12"/>
  <c r="F73" i="12"/>
  <c r="D73" i="12"/>
  <c r="B73" i="12"/>
  <c r="J72" i="12"/>
  <c r="H72" i="12"/>
  <c r="F72" i="12"/>
  <c r="D72" i="12"/>
  <c r="B72" i="12"/>
  <c r="L9" i="12" l="1"/>
  <c r="L22" i="12"/>
  <c r="L47" i="12"/>
  <c r="G61" i="12"/>
  <c r="G49" i="12"/>
  <c r="G37" i="12"/>
  <c r="G25" i="12"/>
  <c r="G13" i="12"/>
  <c r="I68" i="12"/>
  <c r="I56" i="12"/>
  <c r="I44" i="12"/>
  <c r="I32" i="12"/>
  <c r="I20" i="12"/>
  <c r="I8" i="12"/>
  <c r="K63" i="12"/>
  <c r="K51" i="12"/>
  <c r="K39" i="12"/>
  <c r="K27" i="12"/>
  <c r="K15" i="12"/>
  <c r="G5" i="12"/>
  <c r="G60" i="12"/>
  <c r="G48" i="12"/>
  <c r="G36" i="12"/>
  <c r="G24" i="12"/>
  <c r="G12" i="12"/>
  <c r="L12" i="12" s="1"/>
  <c r="I67" i="12"/>
  <c r="I55" i="12"/>
  <c r="I43" i="12"/>
  <c r="I31" i="12"/>
  <c r="I19" i="12"/>
  <c r="I7" i="12"/>
  <c r="K62" i="12"/>
  <c r="K50" i="12"/>
  <c r="K38" i="12"/>
  <c r="K26" i="12"/>
  <c r="K14" i="12"/>
  <c r="G71" i="12"/>
  <c r="G59" i="12"/>
  <c r="L59" i="12" s="1"/>
  <c r="G47" i="12"/>
  <c r="G35" i="12"/>
  <c r="G23" i="12"/>
  <c r="G11" i="12"/>
  <c r="I66" i="12"/>
  <c r="I54" i="12"/>
  <c r="I42" i="12"/>
  <c r="I30" i="12"/>
  <c r="I18" i="12"/>
  <c r="I6" i="12"/>
  <c r="K61" i="12"/>
  <c r="K49" i="12"/>
  <c r="K37" i="12"/>
  <c r="K25" i="12"/>
  <c r="K13" i="12"/>
  <c r="G70" i="12"/>
  <c r="G58" i="12"/>
  <c r="G46" i="12"/>
  <c r="G34" i="12"/>
  <c r="G22" i="12"/>
  <c r="G10" i="12"/>
  <c r="I65" i="12"/>
  <c r="I53" i="12"/>
  <c r="I41" i="12"/>
  <c r="I29" i="12"/>
  <c r="I17" i="12"/>
  <c r="K5" i="12"/>
  <c r="K60" i="12"/>
  <c r="K48" i="12"/>
  <c r="K36" i="12"/>
  <c r="K24" i="12"/>
  <c r="K12" i="12"/>
  <c r="G69" i="12"/>
  <c r="G57" i="12"/>
  <c r="L57" i="12" s="1"/>
  <c r="G45" i="12"/>
  <c r="G33" i="12"/>
  <c r="L33" i="12" s="1"/>
  <c r="G21" i="12"/>
  <c r="G9" i="12"/>
  <c r="I64" i="12"/>
  <c r="I52" i="12"/>
  <c r="I40" i="12"/>
  <c r="I28" i="12"/>
  <c r="I16" i="12"/>
  <c r="K71" i="12"/>
  <c r="K59" i="12"/>
  <c r="K47" i="12"/>
  <c r="K35" i="12"/>
  <c r="K23" i="12"/>
  <c r="K11" i="12"/>
  <c r="G68" i="12"/>
  <c r="G56" i="12"/>
  <c r="G44" i="12"/>
  <c r="G32" i="12"/>
  <c r="G20" i="12"/>
  <c r="G8" i="12"/>
  <c r="I63" i="12"/>
  <c r="I51" i="12"/>
  <c r="I39" i="12"/>
  <c r="I27" i="12"/>
  <c r="I15" i="12"/>
  <c r="K70" i="12"/>
  <c r="K58" i="12"/>
  <c r="K46" i="12"/>
  <c r="K34" i="12"/>
  <c r="K22" i="12"/>
  <c r="K10" i="12"/>
  <c r="C29" i="12"/>
  <c r="G67" i="12"/>
  <c r="L67" i="12" s="1"/>
  <c r="G31" i="12"/>
  <c r="G7" i="12"/>
  <c r="L7" i="12" s="1"/>
  <c r="I62" i="12"/>
  <c r="I38" i="12"/>
  <c r="I26" i="12"/>
  <c r="I14" i="12"/>
  <c r="K69" i="12"/>
  <c r="K57" i="12"/>
  <c r="K33" i="12"/>
  <c r="K9" i="12"/>
  <c r="C64" i="12"/>
  <c r="C52" i="12"/>
  <c r="C40" i="12"/>
  <c r="C28" i="12"/>
  <c r="C16" i="12"/>
  <c r="E71" i="12"/>
  <c r="L71" i="12" s="1"/>
  <c r="E59" i="12"/>
  <c r="E47" i="12"/>
  <c r="E35" i="12"/>
  <c r="E23" i="12"/>
  <c r="L23" i="12" s="1"/>
  <c r="E11" i="12"/>
  <c r="L11" i="12" s="1"/>
  <c r="G66" i="12"/>
  <c r="L66" i="12" s="1"/>
  <c r="G54" i="12"/>
  <c r="G42" i="12"/>
  <c r="L42" i="12" s="1"/>
  <c r="G30" i="12"/>
  <c r="L30" i="12" s="1"/>
  <c r="G18" i="12"/>
  <c r="L18" i="12" s="1"/>
  <c r="G6" i="12"/>
  <c r="I61" i="12"/>
  <c r="I49" i="12"/>
  <c r="I37" i="12"/>
  <c r="I25" i="12"/>
  <c r="I13" i="12"/>
  <c r="K68" i="12"/>
  <c r="K56" i="12"/>
  <c r="K44" i="12"/>
  <c r="K32" i="12"/>
  <c r="K20" i="12"/>
  <c r="K8" i="12"/>
  <c r="C41" i="12"/>
  <c r="C63" i="12"/>
  <c r="L63" i="12" s="1"/>
  <c r="C51" i="12"/>
  <c r="C39" i="12"/>
  <c r="C27" i="12"/>
  <c r="C15" i="12"/>
  <c r="E70" i="12"/>
  <c r="E58" i="12"/>
  <c r="L58" i="12" s="1"/>
  <c r="E46" i="12"/>
  <c r="L46" i="12" s="1"/>
  <c r="E34" i="12"/>
  <c r="L34" i="12" s="1"/>
  <c r="E22" i="12"/>
  <c r="E10" i="12"/>
  <c r="L10" i="12" s="1"/>
  <c r="G65" i="12"/>
  <c r="G53" i="12"/>
  <c r="G41" i="12"/>
  <c r="G29" i="12"/>
  <c r="G17" i="12"/>
  <c r="I5" i="12"/>
  <c r="I60" i="12"/>
  <c r="I48" i="12"/>
  <c r="I36" i="12"/>
  <c r="I24" i="12"/>
  <c r="I12" i="12"/>
  <c r="K67" i="12"/>
  <c r="K55" i="12"/>
  <c r="K43" i="12"/>
  <c r="L43" i="12" s="1"/>
  <c r="K31" i="12"/>
  <c r="K19" i="12"/>
  <c r="K7" i="12"/>
  <c r="C65" i="12"/>
  <c r="G55" i="12"/>
  <c r="L55" i="12" s="1"/>
  <c r="G19" i="12"/>
  <c r="I50" i="12"/>
  <c r="K45" i="12"/>
  <c r="C62" i="12"/>
  <c r="L62" i="12" s="1"/>
  <c r="C50" i="12"/>
  <c r="L50" i="12" s="1"/>
  <c r="C38" i="12"/>
  <c r="C26" i="12"/>
  <c r="L26" i="12" s="1"/>
  <c r="C14" i="12"/>
  <c r="E69" i="12"/>
  <c r="L69" i="12" s="1"/>
  <c r="E57" i="12"/>
  <c r="E45" i="12"/>
  <c r="L45" i="12" s="1"/>
  <c r="E33" i="12"/>
  <c r="E21" i="12"/>
  <c r="L21" i="12" s="1"/>
  <c r="E9" i="12"/>
  <c r="G64" i="12"/>
  <c r="G52" i="12"/>
  <c r="G40" i="12"/>
  <c r="G28" i="12"/>
  <c r="G16" i="12"/>
  <c r="I71" i="12"/>
  <c r="I59" i="12"/>
  <c r="I47" i="12"/>
  <c r="I35" i="12"/>
  <c r="L35" i="12" s="1"/>
  <c r="I23" i="12"/>
  <c r="I11" i="12"/>
  <c r="K66" i="12"/>
  <c r="K54" i="12"/>
  <c r="L54" i="12" s="1"/>
  <c r="K42" i="12"/>
  <c r="K30" i="12"/>
  <c r="K18" i="12"/>
  <c r="K6" i="12"/>
  <c r="C53" i="12"/>
  <c r="C17" i="12"/>
  <c r="G43" i="12"/>
  <c r="K21" i="12"/>
  <c r="C61" i="12"/>
  <c r="C49" i="12"/>
  <c r="C37" i="12"/>
  <c r="L37" i="12" s="1"/>
  <c r="C25" i="12"/>
  <c r="L25" i="12" s="1"/>
  <c r="C13" i="12"/>
  <c r="L13" i="12" s="1"/>
  <c r="E68" i="12"/>
  <c r="L68" i="12" s="1"/>
  <c r="E56" i="12"/>
  <c r="L56" i="12" s="1"/>
  <c r="E44" i="12"/>
  <c r="L44" i="12" s="1"/>
  <c r="E32" i="12"/>
  <c r="L32" i="12" s="1"/>
  <c r="E20" i="12"/>
  <c r="L20" i="12" s="1"/>
  <c r="E8" i="12"/>
  <c r="L8" i="12" s="1"/>
  <c r="G63" i="12"/>
  <c r="G51" i="12"/>
  <c r="G39" i="12"/>
  <c r="G27" i="12"/>
  <c r="G15" i="12"/>
  <c r="I70" i="12"/>
  <c r="L70" i="12" s="1"/>
  <c r="I58" i="12"/>
  <c r="I46" i="12"/>
  <c r="I34" i="12"/>
  <c r="I22" i="12"/>
  <c r="I10" i="12"/>
  <c r="K65" i="12"/>
  <c r="K53" i="12"/>
  <c r="K41" i="12"/>
  <c r="K29" i="12"/>
  <c r="K17" i="12"/>
  <c r="C5" i="12"/>
  <c r="L5" i="12" s="1"/>
  <c r="C60" i="12"/>
  <c r="L60" i="12" s="1"/>
  <c r="C48" i="12"/>
  <c r="L48" i="12" s="1"/>
  <c r="C36" i="12"/>
  <c r="L36" i="12" s="1"/>
  <c r="C24" i="12"/>
  <c r="L24" i="12" s="1"/>
  <c r="E67" i="12"/>
  <c r="E55" i="12"/>
  <c r="E43" i="12"/>
  <c r="E31" i="12"/>
  <c r="L31" i="12" s="1"/>
  <c r="E19" i="12"/>
  <c r="L19" i="12" s="1"/>
  <c r="G62" i="12"/>
  <c r="G50" i="12"/>
  <c r="G38" i="12"/>
  <c r="G26" i="12"/>
  <c r="I69" i="12"/>
  <c r="I57" i="12"/>
  <c r="I45" i="12"/>
  <c r="I33" i="12"/>
  <c r="I21" i="12"/>
  <c r="K64" i="12"/>
  <c r="K52" i="12"/>
  <c r="K40" i="12"/>
  <c r="K28" i="12"/>
  <c r="AE78" i="11"/>
  <c r="AE77" i="11"/>
  <c r="AE76" i="11"/>
  <c r="AF7" i="11" s="1"/>
  <c r="AE75" i="11"/>
  <c r="AE74" i="11"/>
  <c r="AE73" i="11"/>
  <c r="AE72" i="11"/>
  <c r="AF14" i="11"/>
  <c r="AF16" i="11"/>
  <c r="AF17" i="11"/>
  <c r="AF18" i="11"/>
  <c r="AF30" i="11"/>
  <c r="AF32" i="11"/>
  <c r="AF33" i="11"/>
  <c r="AF34" i="11"/>
  <c r="AF46" i="11"/>
  <c r="AF48" i="11"/>
  <c r="AF49" i="11"/>
  <c r="AF50" i="11"/>
  <c r="AF62" i="11"/>
  <c r="AF64" i="11"/>
  <c r="AF65" i="11"/>
  <c r="AF66" i="11"/>
  <c r="AA19" i="11"/>
  <c r="AA13" i="11"/>
  <c r="AA6" i="11"/>
  <c r="Y8" i="11"/>
  <c r="Y22" i="11"/>
  <c r="Y35" i="11"/>
  <c r="Y47" i="11"/>
  <c r="Y61" i="11"/>
  <c r="W6" i="11"/>
  <c r="W18" i="11"/>
  <c r="W30" i="11"/>
  <c r="W42" i="11"/>
  <c r="W54" i="11"/>
  <c r="W66" i="11"/>
  <c r="U7" i="11"/>
  <c r="U8" i="11"/>
  <c r="U9" i="11"/>
  <c r="U10" i="11"/>
  <c r="U11" i="11"/>
  <c r="U19" i="11"/>
  <c r="U20" i="11"/>
  <c r="U21" i="11"/>
  <c r="U22" i="11"/>
  <c r="U23" i="11"/>
  <c r="U31" i="11"/>
  <c r="U32" i="11"/>
  <c r="U33" i="11"/>
  <c r="U34" i="11"/>
  <c r="U35" i="11"/>
  <c r="U43" i="11"/>
  <c r="U44" i="11"/>
  <c r="U45" i="11"/>
  <c r="U46" i="11"/>
  <c r="U47" i="11"/>
  <c r="U55" i="11"/>
  <c r="U56" i="11"/>
  <c r="U57" i="11"/>
  <c r="U58" i="11"/>
  <c r="U59" i="11"/>
  <c r="U67" i="11"/>
  <c r="U68" i="11"/>
  <c r="U69" i="11"/>
  <c r="U70" i="11"/>
  <c r="U71" i="11"/>
  <c r="S16" i="11"/>
  <c r="S28" i="11"/>
  <c r="S40" i="11"/>
  <c r="S52" i="11"/>
  <c r="S64" i="11"/>
  <c r="Q6" i="11"/>
  <c r="Q7" i="11"/>
  <c r="Q8" i="11"/>
  <c r="Q9" i="11"/>
  <c r="Q17" i="11"/>
  <c r="Q18" i="11"/>
  <c r="Q19" i="11"/>
  <c r="Q20" i="11"/>
  <c r="Q21" i="11"/>
  <c r="Q29" i="11"/>
  <c r="Q30" i="11"/>
  <c r="Q31" i="11"/>
  <c r="Q32" i="11"/>
  <c r="Q33" i="11"/>
  <c r="Q41" i="11"/>
  <c r="Q42" i="11"/>
  <c r="Q43" i="11"/>
  <c r="Q44" i="11"/>
  <c r="Q45" i="11"/>
  <c r="Q53" i="11"/>
  <c r="Q54" i="11"/>
  <c r="Q55" i="11"/>
  <c r="Q56" i="11"/>
  <c r="Q57" i="11"/>
  <c r="Q65" i="11"/>
  <c r="Q66" i="11"/>
  <c r="Q67" i="11"/>
  <c r="Q68" i="11"/>
  <c r="Q69"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M8" i="11"/>
  <c r="M20" i="11"/>
  <c r="M32" i="11"/>
  <c r="M44" i="11"/>
  <c r="M56" i="11"/>
  <c r="M68" i="11"/>
  <c r="K10" i="11"/>
  <c r="K12" i="11"/>
  <c r="K13" i="11"/>
  <c r="K22" i="11"/>
  <c r="K24" i="11"/>
  <c r="K25" i="11"/>
  <c r="K34" i="11"/>
  <c r="K36" i="11"/>
  <c r="K37" i="11"/>
  <c r="K46" i="11"/>
  <c r="K48" i="11"/>
  <c r="K49" i="11"/>
  <c r="K58" i="11"/>
  <c r="K60" i="11"/>
  <c r="K61" i="11"/>
  <c r="K70" i="11"/>
  <c r="K5" i="11"/>
  <c r="I66" i="11"/>
  <c r="AC78" i="11"/>
  <c r="AC77" i="11"/>
  <c r="AC76" i="11"/>
  <c r="AD16" i="11" s="1"/>
  <c r="AC75" i="11"/>
  <c r="AC74" i="11"/>
  <c r="AC73" i="11"/>
  <c r="AC72" i="11"/>
  <c r="Z78" i="11"/>
  <c r="Z77" i="11"/>
  <c r="Z76" i="11"/>
  <c r="Z75" i="11"/>
  <c r="Z74" i="11"/>
  <c r="AA55" i="11" s="1"/>
  <c r="Z73" i="11"/>
  <c r="Z72" i="11"/>
  <c r="X78" i="11"/>
  <c r="X77" i="11"/>
  <c r="X76" i="11"/>
  <c r="Y9" i="11" s="1"/>
  <c r="X75" i="11"/>
  <c r="X74" i="11"/>
  <c r="X73" i="11"/>
  <c r="X72" i="11"/>
  <c r="V78" i="11"/>
  <c r="V77" i="11"/>
  <c r="V76" i="11"/>
  <c r="V75" i="11"/>
  <c r="V74" i="11"/>
  <c r="W7" i="11" s="1"/>
  <c r="V73" i="11"/>
  <c r="V72" i="11"/>
  <c r="T78" i="11"/>
  <c r="T77" i="11"/>
  <c r="T76" i="11"/>
  <c r="T75" i="11"/>
  <c r="T74" i="11"/>
  <c r="U12" i="11" s="1"/>
  <c r="T73" i="11"/>
  <c r="T72" i="11"/>
  <c r="R78" i="11"/>
  <c r="R77" i="11"/>
  <c r="R76" i="11"/>
  <c r="S17" i="11" s="1"/>
  <c r="R75" i="11"/>
  <c r="R74" i="11"/>
  <c r="R73" i="11"/>
  <c r="R72" i="11"/>
  <c r="P78" i="11"/>
  <c r="P77" i="11"/>
  <c r="P76" i="11"/>
  <c r="Q10" i="11" s="1"/>
  <c r="P75" i="11"/>
  <c r="P74" i="11"/>
  <c r="P73" i="11"/>
  <c r="P72" i="11"/>
  <c r="N78" i="11"/>
  <c r="N77" i="11"/>
  <c r="N76" i="11"/>
  <c r="N75" i="11"/>
  <c r="N74" i="11"/>
  <c r="N73" i="11"/>
  <c r="N72" i="11"/>
  <c r="L78" i="11"/>
  <c r="L77" i="11"/>
  <c r="L76" i="11"/>
  <c r="L75" i="11"/>
  <c r="L74" i="11"/>
  <c r="M9" i="11" s="1"/>
  <c r="L73" i="11"/>
  <c r="L72" i="11"/>
  <c r="J78" i="11"/>
  <c r="J77" i="11"/>
  <c r="J76" i="11"/>
  <c r="J75" i="11"/>
  <c r="J74" i="11"/>
  <c r="K14" i="11" s="1"/>
  <c r="J73" i="11"/>
  <c r="J72" i="11"/>
  <c r="H78" i="11"/>
  <c r="H77" i="11"/>
  <c r="H76" i="11"/>
  <c r="H75" i="11"/>
  <c r="H74" i="11"/>
  <c r="I6" i="11" s="1"/>
  <c r="H73" i="11"/>
  <c r="H72" i="11"/>
  <c r="F78" i="11"/>
  <c r="F77" i="11"/>
  <c r="F76" i="11"/>
  <c r="G13" i="11" s="1"/>
  <c r="F75" i="11"/>
  <c r="F74" i="11"/>
  <c r="F73" i="11"/>
  <c r="F72" i="11"/>
  <c r="D78" i="11"/>
  <c r="D77" i="11"/>
  <c r="D76" i="11"/>
  <c r="D75" i="11"/>
  <c r="D74" i="11"/>
  <c r="E6" i="11" s="1"/>
  <c r="D73" i="11"/>
  <c r="D72" i="11"/>
  <c r="G14" i="11"/>
  <c r="G15" i="11"/>
  <c r="G16" i="11"/>
  <c r="G20" i="11"/>
  <c r="G22" i="11"/>
  <c r="G23" i="11"/>
  <c r="G24" i="11"/>
  <c r="G28" i="11"/>
  <c r="G38" i="11"/>
  <c r="G39" i="11"/>
  <c r="G40" i="11"/>
  <c r="G44" i="11"/>
  <c r="G46" i="11"/>
  <c r="G47" i="11"/>
  <c r="G48" i="11"/>
  <c r="G52" i="11"/>
  <c r="G62" i="11"/>
  <c r="G63" i="11"/>
  <c r="G64" i="11"/>
  <c r="G68" i="11"/>
  <c r="G70" i="11"/>
  <c r="G71" i="11"/>
  <c r="G5" i="11"/>
  <c r="E16" i="11"/>
  <c r="E22" i="11"/>
  <c r="E29" i="11"/>
  <c r="E30" i="11"/>
  <c r="E31" i="11"/>
  <c r="E38" i="11"/>
  <c r="E48" i="11"/>
  <c r="E51" i="11"/>
  <c r="E52" i="11"/>
  <c r="E53" i="11"/>
  <c r="E64" i="11"/>
  <c r="E70" i="11"/>
  <c r="O5" i="11"/>
  <c r="E63" i="11" l="1"/>
  <c r="E37" i="11"/>
  <c r="E15" i="11"/>
  <c r="I54" i="11"/>
  <c r="E62" i="11"/>
  <c r="E14" i="11"/>
  <c r="I42" i="11"/>
  <c r="E36" i="11"/>
  <c r="E61" i="11"/>
  <c r="E35" i="11"/>
  <c r="E13" i="11"/>
  <c r="I30" i="11"/>
  <c r="E54" i="11"/>
  <c r="E32" i="11"/>
  <c r="I5" i="11"/>
  <c r="I18" i="11"/>
  <c r="E9" i="11"/>
  <c r="E7" i="11"/>
  <c r="E23" i="11"/>
  <c r="E39" i="11"/>
  <c r="E55" i="11"/>
  <c r="E71" i="11"/>
  <c r="E11" i="11"/>
  <c r="E27" i="11"/>
  <c r="E43" i="11"/>
  <c r="E59" i="11"/>
  <c r="E12" i="11"/>
  <c r="E44" i="11"/>
  <c r="E60" i="11"/>
  <c r="E8" i="11"/>
  <c r="E24" i="11"/>
  <c r="E40" i="11"/>
  <c r="E56" i="11"/>
  <c r="E5" i="11"/>
  <c r="E28" i="11"/>
  <c r="I7" i="11"/>
  <c r="I19" i="11"/>
  <c r="I31" i="11"/>
  <c r="I43" i="11"/>
  <c r="I55" i="11"/>
  <c r="I67" i="11"/>
  <c r="I8" i="11"/>
  <c r="I20" i="11"/>
  <c r="I32" i="11"/>
  <c r="I44" i="11"/>
  <c r="I56" i="11"/>
  <c r="I68" i="11"/>
  <c r="I9" i="11"/>
  <c r="I21" i="11"/>
  <c r="I33" i="11"/>
  <c r="I45" i="11"/>
  <c r="I57" i="11"/>
  <c r="I69" i="11"/>
  <c r="I10" i="11"/>
  <c r="I22" i="11"/>
  <c r="I34" i="11"/>
  <c r="I46" i="11"/>
  <c r="I58" i="11"/>
  <c r="I70" i="11"/>
  <c r="I11" i="11"/>
  <c r="I23" i="11"/>
  <c r="I35" i="11"/>
  <c r="I47" i="11"/>
  <c r="I59" i="11"/>
  <c r="I71" i="11"/>
  <c r="I12" i="11"/>
  <c r="I24" i="11"/>
  <c r="I36" i="11"/>
  <c r="I48" i="11"/>
  <c r="I60" i="11"/>
  <c r="I13" i="11"/>
  <c r="I25" i="11"/>
  <c r="I37" i="11"/>
  <c r="I49" i="11"/>
  <c r="I61" i="11"/>
  <c r="I14" i="11"/>
  <c r="I26" i="11"/>
  <c r="I38" i="11"/>
  <c r="I50" i="11"/>
  <c r="I62" i="11"/>
  <c r="I15" i="11"/>
  <c r="I27" i="11"/>
  <c r="I39" i="11"/>
  <c r="I51" i="11"/>
  <c r="I63" i="11"/>
  <c r="I16" i="11"/>
  <c r="I28" i="11"/>
  <c r="I40" i="11"/>
  <c r="I52" i="11"/>
  <c r="I64" i="11"/>
  <c r="I17" i="11"/>
  <c r="I29" i="11"/>
  <c r="I41" i="11"/>
  <c r="I53" i="11"/>
  <c r="I65" i="11"/>
  <c r="E46" i="11"/>
  <c r="E69" i="11"/>
  <c r="E47" i="11"/>
  <c r="E21" i="11"/>
  <c r="E68" i="11"/>
  <c r="E20" i="11"/>
  <c r="E67" i="11"/>
  <c r="E45" i="11"/>
  <c r="E19" i="11"/>
  <c r="L6" i="12"/>
  <c r="M67" i="11"/>
  <c r="M55" i="11"/>
  <c r="M43" i="11"/>
  <c r="M31" i="11"/>
  <c r="M19" i="11"/>
  <c r="M7" i="11"/>
  <c r="S63" i="11"/>
  <c r="S51" i="11"/>
  <c r="S39" i="11"/>
  <c r="S27" i="11"/>
  <c r="S15" i="11"/>
  <c r="W65" i="11"/>
  <c r="W53" i="11"/>
  <c r="W41" i="11"/>
  <c r="W29" i="11"/>
  <c r="W17" i="11"/>
  <c r="Y5" i="11"/>
  <c r="Y60" i="11"/>
  <c r="Y46" i="11"/>
  <c r="Y34" i="11"/>
  <c r="Y21" i="11"/>
  <c r="Y7" i="11"/>
  <c r="L38" i="12"/>
  <c r="L41" i="12"/>
  <c r="L16" i="12"/>
  <c r="K71" i="11"/>
  <c r="K59" i="11"/>
  <c r="K47" i="11"/>
  <c r="K35" i="11"/>
  <c r="K23" i="11"/>
  <c r="K11" i="11"/>
  <c r="M66" i="11"/>
  <c r="M54" i="11"/>
  <c r="M42" i="11"/>
  <c r="M30" i="11"/>
  <c r="M18" i="11"/>
  <c r="M6" i="11"/>
  <c r="S62" i="11"/>
  <c r="S50" i="11"/>
  <c r="S38" i="11"/>
  <c r="S26" i="11"/>
  <c r="S14" i="11"/>
  <c r="W64" i="11"/>
  <c r="W52" i="11"/>
  <c r="W40" i="11"/>
  <c r="W28" i="11"/>
  <c r="W16" i="11"/>
  <c r="Y71" i="11"/>
  <c r="Y59" i="11"/>
  <c r="Y45" i="11"/>
  <c r="Y33" i="11"/>
  <c r="Y20" i="11"/>
  <c r="L28" i="12"/>
  <c r="M65" i="11"/>
  <c r="M53" i="11"/>
  <c r="M41" i="11"/>
  <c r="M29" i="11"/>
  <c r="M17" i="11"/>
  <c r="S61" i="11"/>
  <c r="S49" i="11"/>
  <c r="S37" i="11"/>
  <c r="S25" i="11"/>
  <c r="S13" i="11"/>
  <c r="W63" i="11"/>
  <c r="W51" i="11"/>
  <c r="W39" i="11"/>
  <c r="W27" i="11"/>
  <c r="W15" i="11"/>
  <c r="Y70" i="11"/>
  <c r="Y58" i="11"/>
  <c r="Y44" i="11"/>
  <c r="Y32" i="11"/>
  <c r="Y18" i="11"/>
  <c r="L40" i="12"/>
  <c r="K69" i="11"/>
  <c r="K57" i="11"/>
  <c r="K45" i="11"/>
  <c r="K33" i="11"/>
  <c r="K21" i="11"/>
  <c r="K9" i="11"/>
  <c r="M64" i="11"/>
  <c r="M52" i="11"/>
  <c r="M40" i="11"/>
  <c r="M28" i="11"/>
  <c r="M16" i="11"/>
  <c r="S5" i="11"/>
  <c r="S60" i="11"/>
  <c r="S48" i="11"/>
  <c r="S36" i="11"/>
  <c r="S24" i="11"/>
  <c r="S12" i="11"/>
  <c r="W62" i="11"/>
  <c r="W50" i="11"/>
  <c r="W38" i="11"/>
  <c r="W26" i="11"/>
  <c r="W14" i="11"/>
  <c r="Y69" i="11"/>
  <c r="Y57" i="11"/>
  <c r="Y43" i="11"/>
  <c r="Y31" i="11"/>
  <c r="Y17" i="11"/>
  <c r="AF60" i="11"/>
  <c r="AF44" i="11"/>
  <c r="AF28" i="11"/>
  <c r="AF12" i="11"/>
  <c r="L52" i="12"/>
  <c r="K68" i="11"/>
  <c r="K56" i="11"/>
  <c r="K44" i="11"/>
  <c r="K32" i="11"/>
  <c r="K20" i="11"/>
  <c r="K8" i="11"/>
  <c r="M63" i="11"/>
  <c r="M51" i="11"/>
  <c r="M39" i="11"/>
  <c r="M27" i="11"/>
  <c r="M15" i="11"/>
  <c r="Q64" i="11"/>
  <c r="Q52" i="11"/>
  <c r="Q40" i="11"/>
  <c r="Q28" i="11"/>
  <c r="Q16" i="11"/>
  <c r="S71" i="11"/>
  <c r="S59" i="11"/>
  <c r="S47" i="11"/>
  <c r="S35" i="11"/>
  <c r="S23" i="11"/>
  <c r="S11" i="11"/>
  <c r="U66" i="11"/>
  <c r="U54" i="11"/>
  <c r="U42" i="11"/>
  <c r="U30" i="11"/>
  <c r="U18" i="11"/>
  <c r="U6" i="11"/>
  <c r="W61" i="11"/>
  <c r="W49" i="11"/>
  <c r="W37" i="11"/>
  <c r="W25" i="11"/>
  <c r="W13" i="11"/>
  <c r="Y68" i="11"/>
  <c r="Y56" i="11"/>
  <c r="Y42" i="11"/>
  <c r="Y30" i="11"/>
  <c r="Y16" i="11"/>
  <c r="AA27" i="11"/>
  <c r="AF59" i="11"/>
  <c r="AF43" i="11"/>
  <c r="AF27" i="11"/>
  <c r="AF11" i="11"/>
  <c r="AD45" i="11"/>
  <c r="L64" i="12"/>
  <c r="L29" i="12"/>
  <c r="K67" i="11"/>
  <c r="K55" i="11"/>
  <c r="K43" i="11"/>
  <c r="K31" i="11"/>
  <c r="K19" i="11"/>
  <c r="K7" i="11"/>
  <c r="M62" i="11"/>
  <c r="M50" i="11"/>
  <c r="M38" i="11"/>
  <c r="M26" i="11"/>
  <c r="M14" i="11"/>
  <c r="Q63" i="11"/>
  <c r="Q51" i="11"/>
  <c r="Q39" i="11"/>
  <c r="Q27" i="11"/>
  <c r="Q15" i="11"/>
  <c r="S70" i="11"/>
  <c r="S58" i="11"/>
  <c r="S46" i="11"/>
  <c r="S34" i="11"/>
  <c r="S22" i="11"/>
  <c r="S10" i="11"/>
  <c r="U65" i="11"/>
  <c r="U53" i="11"/>
  <c r="U41" i="11"/>
  <c r="U29" i="11"/>
  <c r="U17" i="11"/>
  <c r="W5" i="11"/>
  <c r="W60" i="11"/>
  <c r="W48" i="11"/>
  <c r="W36" i="11"/>
  <c r="W24" i="11"/>
  <c r="W12" i="11"/>
  <c r="Y67" i="11"/>
  <c r="Y54" i="11"/>
  <c r="Y41" i="11"/>
  <c r="Y29" i="11"/>
  <c r="Y15" i="11"/>
  <c r="AA50" i="11"/>
  <c r="AF58" i="11"/>
  <c r="AF42" i="11"/>
  <c r="AF26" i="11"/>
  <c r="AF10" i="11"/>
  <c r="L49" i="12"/>
  <c r="K66" i="11"/>
  <c r="K54" i="11"/>
  <c r="K42" i="11"/>
  <c r="K30" i="11"/>
  <c r="K18" i="11"/>
  <c r="K6" i="11"/>
  <c r="M61" i="11"/>
  <c r="M49" i="11"/>
  <c r="M37" i="11"/>
  <c r="M25" i="11"/>
  <c r="M13" i="11"/>
  <c r="Q62" i="11"/>
  <c r="Q50" i="11"/>
  <c r="Q38" i="11"/>
  <c r="Q26" i="11"/>
  <c r="Q14" i="11"/>
  <c r="S69" i="11"/>
  <c r="S57" i="11"/>
  <c r="S45" i="11"/>
  <c r="S33" i="11"/>
  <c r="S21" i="11"/>
  <c r="S9" i="11"/>
  <c r="U64" i="11"/>
  <c r="U52" i="11"/>
  <c r="U40" i="11"/>
  <c r="U28" i="11"/>
  <c r="U16" i="11"/>
  <c r="W71" i="11"/>
  <c r="W59" i="11"/>
  <c r="W47" i="11"/>
  <c r="W35" i="11"/>
  <c r="W23" i="11"/>
  <c r="W11" i="11"/>
  <c r="Y66" i="11"/>
  <c r="Y53" i="11"/>
  <c r="Y40" i="11"/>
  <c r="Y28" i="11"/>
  <c r="Y14" i="11"/>
  <c r="AF57" i="11"/>
  <c r="AF41" i="11"/>
  <c r="AF25" i="11"/>
  <c r="AF9" i="11"/>
  <c r="L61" i="12"/>
  <c r="G60" i="11"/>
  <c r="G12" i="11"/>
  <c r="K65" i="11"/>
  <c r="K53" i="11"/>
  <c r="K41" i="11"/>
  <c r="K29" i="11"/>
  <c r="K17" i="11"/>
  <c r="M5" i="11"/>
  <c r="M60" i="11"/>
  <c r="M48" i="11"/>
  <c r="M36" i="11"/>
  <c r="M24" i="11"/>
  <c r="M12" i="11"/>
  <c r="Q61" i="11"/>
  <c r="Q49" i="11"/>
  <c r="Q37" i="11"/>
  <c r="Q25" i="11"/>
  <c r="Q13" i="11"/>
  <c r="S68" i="11"/>
  <c r="S56" i="11"/>
  <c r="S44" i="11"/>
  <c r="S32" i="11"/>
  <c r="S20" i="11"/>
  <c r="S8" i="11"/>
  <c r="U63" i="11"/>
  <c r="U51" i="11"/>
  <c r="U39" i="11"/>
  <c r="U27" i="11"/>
  <c r="U15" i="11"/>
  <c r="W70" i="11"/>
  <c r="W58" i="11"/>
  <c r="W46" i="11"/>
  <c r="W34" i="11"/>
  <c r="W22" i="11"/>
  <c r="W10" i="11"/>
  <c r="Y65" i="11"/>
  <c r="Y52" i="11"/>
  <c r="Y39" i="11"/>
  <c r="Y26" i="11"/>
  <c r="Y12" i="11"/>
  <c r="AF5" i="11"/>
  <c r="AF56" i="11"/>
  <c r="AF40" i="11"/>
  <c r="AF24" i="11"/>
  <c r="AF8" i="11"/>
  <c r="L65" i="12"/>
  <c r="L15" i="12"/>
  <c r="G55" i="11"/>
  <c r="G31" i="11"/>
  <c r="G7" i="11"/>
  <c r="K64" i="11"/>
  <c r="K52" i="11"/>
  <c r="K40" i="11"/>
  <c r="K28" i="11"/>
  <c r="K16" i="11"/>
  <c r="M71" i="11"/>
  <c r="M59" i="11"/>
  <c r="M47" i="11"/>
  <c r="M35" i="11"/>
  <c r="M23" i="11"/>
  <c r="M11" i="11"/>
  <c r="Q5" i="11"/>
  <c r="Q60" i="11"/>
  <c r="Q48" i="11"/>
  <c r="Q36" i="11"/>
  <c r="Q24" i="11"/>
  <c r="Q12" i="11"/>
  <c r="S67" i="11"/>
  <c r="S55" i="11"/>
  <c r="S43" i="11"/>
  <c r="S31" i="11"/>
  <c r="S19" i="11"/>
  <c r="S7" i="11"/>
  <c r="U62" i="11"/>
  <c r="U50" i="11"/>
  <c r="U38" i="11"/>
  <c r="U26" i="11"/>
  <c r="U14" i="11"/>
  <c r="W69" i="11"/>
  <c r="W57" i="11"/>
  <c r="W45" i="11"/>
  <c r="W33" i="11"/>
  <c r="W21" i="11"/>
  <c r="W9" i="11"/>
  <c r="Y64" i="11"/>
  <c r="Y51" i="11"/>
  <c r="Y38" i="11"/>
  <c r="Y25" i="11"/>
  <c r="Y11" i="11"/>
  <c r="AF70" i="11"/>
  <c r="AF54" i="11"/>
  <c r="AF38" i="11"/>
  <c r="AF22" i="11"/>
  <c r="AF6" i="11"/>
  <c r="L27" i="12"/>
  <c r="G36" i="11"/>
  <c r="G56" i="11"/>
  <c r="G32" i="11"/>
  <c r="G8" i="11"/>
  <c r="G54" i="11"/>
  <c r="G30" i="11"/>
  <c r="G6" i="11"/>
  <c r="K63" i="11"/>
  <c r="K51" i="11"/>
  <c r="K39" i="11"/>
  <c r="K27" i="11"/>
  <c r="K15" i="11"/>
  <c r="M70" i="11"/>
  <c r="M58" i="11"/>
  <c r="M46" i="11"/>
  <c r="M34" i="11"/>
  <c r="M22" i="11"/>
  <c r="M10" i="11"/>
  <c r="Q71" i="11"/>
  <c r="Q59" i="11"/>
  <c r="Q47" i="11"/>
  <c r="Q35" i="11"/>
  <c r="Q23" i="11"/>
  <c r="Q11" i="11"/>
  <c r="S66" i="11"/>
  <c r="S54" i="11"/>
  <c r="S42" i="11"/>
  <c r="S30" i="11"/>
  <c r="S18" i="11"/>
  <c r="S6" i="11"/>
  <c r="U61" i="11"/>
  <c r="U49" i="11"/>
  <c r="U37" i="11"/>
  <c r="U25" i="11"/>
  <c r="U13" i="11"/>
  <c r="W68" i="11"/>
  <c r="W56" i="11"/>
  <c r="W44" i="11"/>
  <c r="W32" i="11"/>
  <c r="W20" i="11"/>
  <c r="W8" i="11"/>
  <c r="Y63" i="11"/>
  <c r="Y49" i="11"/>
  <c r="Y37" i="11"/>
  <c r="Y24" i="11"/>
  <c r="Y10" i="11"/>
  <c r="AF68" i="11"/>
  <c r="AF52" i="11"/>
  <c r="AF36" i="11"/>
  <c r="AF20" i="11"/>
  <c r="L17" i="12"/>
  <c r="L39" i="12"/>
  <c r="K62" i="11"/>
  <c r="K50" i="11"/>
  <c r="K38" i="11"/>
  <c r="K26" i="11"/>
  <c r="M69" i="11"/>
  <c r="M57" i="11"/>
  <c r="M45" i="11"/>
  <c r="M33" i="11"/>
  <c r="M21" i="11"/>
  <c r="Q70" i="11"/>
  <c r="Q58" i="11"/>
  <c r="Q46" i="11"/>
  <c r="Q34" i="11"/>
  <c r="Q22" i="11"/>
  <c r="S65" i="11"/>
  <c r="S53" i="11"/>
  <c r="S41" i="11"/>
  <c r="S29" i="11"/>
  <c r="U5" i="11"/>
  <c r="U60" i="11"/>
  <c r="U48" i="11"/>
  <c r="U36" i="11"/>
  <c r="U24" i="11"/>
  <c r="W67" i="11"/>
  <c r="W55" i="11"/>
  <c r="W43" i="11"/>
  <c r="W31" i="11"/>
  <c r="W19" i="11"/>
  <c r="Y62" i="11"/>
  <c r="Y48" i="11"/>
  <c r="Y36" i="11"/>
  <c r="Y23" i="11"/>
  <c r="AF67" i="11"/>
  <c r="AF51" i="11"/>
  <c r="AF35" i="11"/>
  <c r="AF19" i="11"/>
  <c r="L53" i="12"/>
  <c r="L14" i="12"/>
  <c r="L73" i="12" s="1"/>
  <c r="L51" i="12"/>
  <c r="AD13" i="11"/>
  <c r="AD71" i="11"/>
  <c r="AD63" i="11"/>
  <c r="AD55" i="11"/>
  <c r="AD47" i="11"/>
  <c r="AD39" i="11"/>
  <c r="AD31" i="11"/>
  <c r="AD23" i="11"/>
  <c r="AD12" i="11"/>
  <c r="AD70" i="11"/>
  <c r="AD62" i="11"/>
  <c r="AD54" i="11"/>
  <c r="AD46" i="11"/>
  <c r="AD38" i="11"/>
  <c r="AD30" i="11"/>
  <c r="AD22" i="11"/>
  <c r="AD11" i="11"/>
  <c r="AD69" i="11"/>
  <c r="AD61" i="11"/>
  <c r="AD53" i="11"/>
  <c r="AD37" i="11"/>
  <c r="AD29" i="11"/>
  <c r="AD21" i="11"/>
  <c r="AD10" i="11"/>
  <c r="AD68" i="11"/>
  <c r="AD60" i="11"/>
  <c r="AD52" i="11"/>
  <c r="AD44" i="11"/>
  <c r="AD36" i="11"/>
  <c r="AD28" i="11"/>
  <c r="AD20" i="11"/>
  <c r="AD9" i="11"/>
  <c r="AD67" i="11"/>
  <c r="AD59" i="11"/>
  <c r="AD51" i="11"/>
  <c r="AD43" i="11"/>
  <c r="AD35" i="11"/>
  <c r="AD27" i="11"/>
  <c r="AD19" i="11"/>
  <c r="AD8" i="11"/>
  <c r="AD66" i="11"/>
  <c r="AD58" i="11"/>
  <c r="AD50" i="11"/>
  <c r="AD42" i="11"/>
  <c r="AD34" i="11"/>
  <c r="AD26" i="11"/>
  <c r="AD18" i="11"/>
  <c r="AD15" i="11"/>
  <c r="AD7" i="11"/>
  <c r="AD65" i="11"/>
  <c r="AD57" i="11"/>
  <c r="AD49" i="11"/>
  <c r="AD41" i="11"/>
  <c r="AD33" i="11"/>
  <c r="AD25" i="11"/>
  <c r="AD17" i="11"/>
  <c r="AD5" i="11"/>
  <c r="AD14" i="11"/>
  <c r="AD6" i="11"/>
  <c r="AD64" i="11"/>
  <c r="AD56" i="11"/>
  <c r="AD48" i="11"/>
  <c r="AD40" i="11"/>
  <c r="AD32" i="11"/>
  <c r="AD24" i="11"/>
  <c r="AF69" i="11"/>
  <c r="AF61" i="11"/>
  <c r="AF53" i="11"/>
  <c r="AF45" i="11"/>
  <c r="AF37" i="11"/>
  <c r="AF29" i="11"/>
  <c r="AF21" i="11"/>
  <c r="AF13" i="11"/>
  <c r="AF71" i="11"/>
  <c r="AF63" i="11"/>
  <c r="AF55" i="11"/>
  <c r="AF47" i="11"/>
  <c r="AF39" i="11"/>
  <c r="AF31" i="11"/>
  <c r="AF23" i="11"/>
  <c r="AF15" i="11"/>
  <c r="G67" i="11"/>
  <c r="G59" i="11"/>
  <c r="G51" i="11"/>
  <c r="G43" i="11"/>
  <c r="G35" i="11"/>
  <c r="G27" i="11"/>
  <c r="G19" i="11"/>
  <c r="G11" i="11"/>
  <c r="G66" i="11"/>
  <c r="G58" i="11"/>
  <c r="G50" i="11"/>
  <c r="G42" i="11"/>
  <c r="G34" i="11"/>
  <c r="G26" i="11"/>
  <c r="G18" i="11"/>
  <c r="G10" i="11"/>
  <c r="G65" i="11"/>
  <c r="G57" i="11"/>
  <c r="G49" i="11"/>
  <c r="G41" i="11"/>
  <c r="G33" i="11"/>
  <c r="G25" i="11"/>
  <c r="G17" i="11"/>
  <c r="G9" i="11"/>
  <c r="G69" i="11"/>
  <c r="G61" i="11"/>
  <c r="G53" i="11"/>
  <c r="G45" i="11"/>
  <c r="G37" i="11"/>
  <c r="G29" i="11"/>
  <c r="G21" i="11"/>
  <c r="E66" i="11"/>
  <c r="E58" i="11"/>
  <c r="E50" i="11"/>
  <c r="E42" i="11"/>
  <c r="E34" i="11"/>
  <c r="E26" i="11"/>
  <c r="E18" i="11"/>
  <c r="E10" i="11"/>
  <c r="E65" i="11"/>
  <c r="E57" i="11"/>
  <c r="E49" i="11"/>
  <c r="E41" i="11"/>
  <c r="E33" i="11"/>
  <c r="E25" i="11"/>
  <c r="E17" i="11"/>
  <c r="L72" i="12" l="1"/>
  <c r="L74" i="12"/>
  <c r="L75" i="12"/>
  <c r="L77" i="12"/>
  <c r="L76" i="12"/>
  <c r="M38" i="12" s="1"/>
  <c r="L78" i="12"/>
  <c r="M17" i="12" l="1"/>
  <c r="M49" i="12"/>
  <c r="M14" i="12"/>
  <c r="M51" i="12"/>
  <c r="M27" i="12"/>
  <c r="M41" i="12"/>
  <c r="M15" i="12"/>
  <c r="M28" i="12"/>
  <c r="M52" i="12"/>
  <c r="M53" i="12"/>
  <c r="M10" i="12"/>
  <c r="M54" i="12"/>
  <c r="M45" i="12"/>
  <c r="M32" i="12"/>
  <c r="M25" i="12"/>
  <c r="M34" i="12"/>
  <c r="M23" i="12"/>
  <c r="M47" i="12"/>
  <c r="M42" i="12"/>
  <c r="M67" i="12"/>
  <c r="M24" i="12"/>
  <c r="M18" i="12"/>
  <c r="M21" i="12"/>
  <c r="M44" i="12"/>
  <c r="M60" i="12"/>
  <c r="M5" i="12"/>
  <c r="M48" i="12"/>
  <c r="M70" i="12"/>
  <c r="M58" i="12"/>
  <c r="M26" i="12"/>
  <c r="M13" i="12"/>
  <c r="M30" i="12"/>
  <c r="M66" i="12"/>
  <c r="M43" i="12"/>
  <c r="M50" i="12"/>
  <c r="M62" i="12"/>
  <c r="M68" i="12"/>
  <c r="M19" i="12"/>
  <c r="M63" i="12"/>
  <c r="M57" i="12"/>
  <c r="M55" i="12"/>
  <c r="M71" i="12"/>
  <c r="M56" i="12"/>
  <c r="M11" i="12"/>
  <c r="M8" i="12"/>
  <c r="M33" i="12"/>
  <c r="M46" i="12"/>
  <c r="M31" i="12"/>
  <c r="M20" i="12"/>
  <c r="M59" i="12"/>
  <c r="M12" i="12"/>
  <c r="M36" i="12"/>
  <c r="M37" i="12"/>
  <c r="M7" i="12"/>
  <c r="M35" i="12"/>
  <c r="M69" i="12"/>
  <c r="M22" i="12"/>
  <c r="M9" i="12"/>
  <c r="M40" i="12"/>
  <c r="M6" i="12"/>
  <c r="M29" i="12"/>
  <c r="M39" i="12"/>
  <c r="M16" i="12"/>
  <c r="M65" i="12"/>
  <c r="M61" i="12"/>
  <c r="M64" i="12"/>
  <c r="B78" i="11"/>
  <c r="B77" i="11"/>
  <c r="B76" i="11"/>
  <c r="B75" i="11"/>
  <c r="B74" i="11"/>
  <c r="B73" i="11"/>
  <c r="B72" i="11"/>
  <c r="C16" i="11" l="1"/>
  <c r="C28" i="11"/>
  <c r="C40" i="11"/>
  <c r="C52" i="11"/>
  <c r="C64" i="11"/>
  <c r="C6" i="11"/>
  <c r="C30" i="11"/>
  <c r="C42" i="11"/>
  <c r="AG42" i="11" s="1"/>
  <c r="C54" i="11"/>
  <c r="AG54" i="11" s="1"/>
  <c r="C66" i="11"/>
  <c r="C19" i="11"/>
  <c r="C43" i="11"/>
  <c r="AG43" i="11" s="1"/>
  <c r="C17" i="11"/>
  <c r="C29" i="11"/>
  <c r="C41" i="11"/>
  <c r="C53" i="11"/>
  <c r="C65" i="11"/>
  <c r="C18" i="11"/>
  <c r="C7" i="11"/>
  <c r="C31" i="11"/>
  <c r="AG31" i="11" s="1"/>
  <c r="C55" i="11"/>
  <c r="AG55" i="11" s="1"/>
  <c r="C67" i="11"/>
  <c r="C20" i="11"/>
  <c r="AG20" i="11" s="1"/>
  <c r="C36" i="11"/>
  <c r="C56" i="11"/>
  <c r="C5" i="11"/>
  <c r="C37" i="11"/>
  <c r="C22" i="11"/>
  <c r="C38" i="11"/>
  <c r="C58" i="11"/>
  <c r="AG58" i="11" s="1"/>
  <c r="C21" i="11"/>
  <c r="AG21" i="11" s="1"/>
  <c r="C57" i="11"/>
  <c r="AG57" i="11" s="1"/>
  <c r="C59" i="11"/>
  <c r="AG59" i="11" s="1"/>
  <c r="C45" i="11"/>
  <c r="C46" i="11"/>
  <c r="AG46" i="11" s="1"/>
  <c r="C10" i="11"/>
  <c r="AG10" i="11" s="1"/>
  <c r="C8" i="11"/>
  <c r="C24" i="11"/>
  <c r="C44" i="11"/>
  <c r="C60" i="11"/>
  <c r="C61" i="11"/>
  <c r="C62" i="11"/>
  <c r="C11" i="11"/>
  <c r="AG11" i="11" s="1"/>
  <c r="C27" i="11"/>
  <c r="C47" i="11"/>
  <c r="AG47" i="11" s="1"/>
  <c r="C63" i="11"/>
  <c r="AG63" i="11" s="1"/>
  <c r="C51" i="11"/>
  <c r="AG51" i="11" s="1"/>
  <c r="C39" i="11"/>
  <c r="AG39" i="11" s="1"/>
  <c r="C12" i="11"/>
  <c r="C32" i="11"/>
  <c r="C48" i="11"/>
  <c r="C68" i="11"/>
  <c r="C13" i="11"/>
  <c r="C33" i="11"/>
  <c r="C69" i="11"/>
  <c r="AG69" i="11" s="1"/>
  <c r="C71" i="11"/>
  <c r="C49" i="11"/>
  <c r="AG49" i="11" s="1"/>
  <c r="C15" i="11"/>
  <c r="AG15" i="11" s="1"/>
  <c r="C35" i="11"/>
  <c r="AG35" i="11" s="1"/>
  <c r="C23" i="11"/>
  <c r="AG23" i="11" s="1"/>
  <c r="C14" i="11"/>
  <c r="C34" i="11"/>
  <c r="C50" i="11"/>
  <c r="AG50" i="11" s="1"/>
  <c r="C70" i="11"/>
  <c r="C9" i="11"/>
  <c r="C25" i="11"/>
  <c r="C26" i="11"/>
  <c r="AG26" i="11" s="1"/>
  <c r="AB68" i="11"/>
  <c r="AB61" i="11"/>
  <c r="AB53" i="11"/>
  <c r="AB45" i="11"/>
  <c r="AB37" i="11"/>
  <c r="AB31" i="11"/>
  <c r="AB23" i="11"/>
  <c r="AB11" i="11"/>
  <c r="AB10" i="11"/>
  <c r="AB69" i="11"/>
  <c r="AB54" i="11"/>
  <c r="AB46" i="11"/>
  <c r="AB38" i="11"/>
  <c r="AB24" i="11"/>
  <c r="AB12" i="11"/>
  <c r="AB70" i="11"/>
  <c r="AB62" i="11"/>
  <c r="AB47" i="11"/>
  <c r="AB39" i="11"/>
  <c r="AB32" i="11"/>
  <c r="AB25" i="11"/>
  <c r="AB17" i="11"/>
  <c r="AB5" i="11"/>
  <c r="AB71" i="11"/>
  <c r="AB63" i="11"/>
  <c r="AB56" i="11"/>
  <c r="AB48" i="11"/>
  <c r="AB40" i="11"/>
  <c r="AB33" i="11"/>
  <c r="AB26" i="11"/>
  <c r="AB18" i="11"/>
  <c r="AB14" i="11"/>
  <c r="AB64" i="11"/>
  <c r="AB57" i="11"/>
  <c r="AB49" i="11"/>
  <c r="AB41" i="11"/>
  <c r="AB15" i="11"/>
  <c r="AB7" i="11"/>
  <c r="AB67" i="11"/>
  <c r="AB60" i="11"/>
  <c r="AB65" i="11"/>
  <c r="AB58" i="11"/>
  <c r="AB42" i="11"/>
  <c r="AB34" i="11"/>
  <c r="AB28" i="11"/>
  <c r="AB20" i="11"/>
  <c r="AB8" i="11"/>
  <c r="AB52" i="11"/>
  <c r="AB44" i="11"/>
  <c r="AB36" i="11"/>
  <c r="AB30" i="11"/>
  <c r="AB22" i="11"/>
  <c r="AB66" i="11"/>
  <c r="AB59" i="11"/>
  <c r="AB51" i="11"/>
  <c r="AB43" i="11"/>
  <c r="AB35" i="11"/>
  <c r="AB29" i="11"/>
  <c r="AB21" i="11"/>
  <c r="AB9" i="11"/>
  <c r="AB55" i="11"/>
  <c r="AB13" i="11"/>
  <c r="AB6" i="11"/>
  <c r="AB27" i="11"/>
  <c r="AB19" i="11"/>
  <c r="AB50" i="11"/>
  <c r="O11" i="10"/>
  <c r="O12" i="10"/>
  <c r="O13" i="10"/>
  <c r="O14" i="10"/>
  <c r="O23" i="10"/>
  <c r="O24" i="10"/>
  <c r="O25" i="10"/>
  <c r="O26" i="10"/>
  <c r="O35" i="10"/>
  <c r="O36" i="10"/>
  <c r="O37" i="10"/>
  <c r="O38" i="10"/>
  <c r="O47" i="10"/>
  <c r="O48" i="10"/>
  <c r="O49" i="10"/>
  <c r="O50" i="10"/>
  <c r="O59" i="10"/>
  <c r="O60" i="10"/>
  <c r="O61" i="10"/>
  <c r="O62" i="10"/>
  <c r="O71" i="10"/>
  <c r="O5" i="10"/>
  <c r="M6" i="10"/>
  <c r="M7" i="10"/>
  <c r="M16" i="10"/>
  <c r="M17" i="10"/>
  <c r="M18" i="10"/>
  <c r="M19" i="10"/>
  <c r="M28" i="10"/>
  <c r="M29" i="10"/>
  <c r="M30" i="10"/>
  <c r="M31" i="10"/>
  <c r="M40" i="10"/>
  <c r="M41" i="10"/>
  <c r="M42" i="10"/>
  <c r="M43" i="10"/>
  <c r="M52" i="10"/>
  <c r="M53" i="10"/>
  <c r="M54" i="10"/>
  <c r="M55" i="10"/>
  <c r="M64" i="10"/>
  <c r="M65" i="10"/>
  <c r="M66" i="10"/>
  <c r="M67" i="10"/>
  <c r="K9" i="10"/>
  <c r="K10" i="10"/>
  <c r="K11" i="10"/>
  <c r="K12" i="10"/>
  <c r="K21" i="10"/>
  <c r="K22" i="10"/>
  <c r="K23" i="10"/>
  <c r="K24" i="10"/>
  <c r="K33" i="10"/>
  <c r="K34" i="10"/>
  <c r="K35" i="10"/>
  <c r="K36" i="10"/>
  <c r="K45" i="10"/>
  <c r="K46" i="10"/>
  <c r="K47" i="10"/>
  <c r="K48" i="10"/>
  <c r="K57" i="10"/>
  <c r="K58" i="10"/>
  <c r="K59" i="10"/>
  <c r="K60" i="10"/>
  <c r="K69" i="10"/>
  <c r="K70" i="10"/>
  <c r="K71" i="10"/>
  <c r="K5" i="10"/>
  <c r="I14" i="10"/>
  <c r="I15" i="10"/>
  <c r="I16" i="10"/>
  <c r="I17" i="10"/>
  <c r="I26" i="10"/>
  <c r="I27" i="10"/>
  <c r="I28" i="10"/>
  <c r="I29" i="10"/>
  <c r="I38" i="10"/>
  <c r="I39" i="10"/>
  <c r="I40" i="10"/>
  <c r="I41" i="10"/>
  <c r="I50" i="10"/>
  <c r="I51" i="10"/>
  <c r="I52" i="10"/>
  <c r="I53" i="10"/>
  <c r="I62" i="10"/>
  <c r="I63" i="10"/>
  <c r="I64" i="10"/>
  <c r="I65" i="10"/>
  <c r="G7" i="10"/>
  <c r="G8" i="10"/>
  <c r="G9" i="10"/>
  <c r="G10" i="10"/>
  <c r="G19" i="10"/>
  <c r="G20" i="10"/>
  <c r="G21" i="10"/>
  <c r="G22" i="10"/>
  <c r="G31" i="10"/>
  <c r="G32" i="10"/>
  <c r="G33" i="10"/>
  <c r="G34" i="10"/>
  <c r="G43" i="10"/>
  <c r="G44" i="10"/>
  <c r="G45" i="10"/>
  <c r="G46" i="10"/>
  <c r="G55" i="10"/>
  <c r="G56" i="10"/>
  <c r="G57" i="10"/>
  <c r="G58" i="10"/>
  <c r="G67" i="10"/>
  <c r="G68" i="10"/>
  <c r="G69" i="10"/>
  <c r="G70" i="10"/>
  <c r="E12" i="10"/>
  <c r="E13" i="10"/>
  <c r="E14" i="10"/>
  <c r="E15" i="10"/>
  <c r="E24" i="10"/>
  <c r="E25" i="10"/>
  <c r="E26" i="10"/>
  <c r="E27" i="10"/>
  <c r="E36" i="10"/>
  <c r="E37" i="10"/>
  <c r="E38" i="10"/>
  <c r="E39" i="10"/>
  <c r="E48" i="10"/>
  <c r="E49" i="10"/>
  <c r="E50" i="10"/>
  <c r="E51" i="10"/>
  <c r="E60" i="10"/>
  <c r="E61" i="10"/>
  <c r="E62" i="10"/>
  <c r="E63" i="10"/>
  <c r="C6" i="10"/>
  <c r="C7" i="10"/>
  <c r="C8" i="10"/>
  <c r="C9" i="10"/>
  <c r="C18" i="10"/>
  <c r="C19" i="10"/>
  <c r="C20" i="10"/>
  <c r="C21" i="10"/>
  <c r="C30" i="10"/>
  <c r="C31" i="10"/>
  <c r="C32" i="10"/>
  <c r="C33" i="10"/>
  <c r="C42" i="10"/>
  <c r="C43" i="10"/>
  <c r="C44" i="10"/>
  <c r="C45" i="10"/>
  <c r="C54" i="10"/>
  <c r="C55" i="10"/>
  <c r="C56" i="10"/>
  <c r="C57" i="10"/>
  <c r="C66" i="10"/>
  <c r="C67" i="10"/>
  <c r="C68" i="10"/>
  <c r="C69" i="10"/>
  <c r="R78" i="10"/>
  <c r="P78" i="10"/>
  <c r="N78" i="10"/>
  <c r="L78" i="10"/>
  <c r="J78" i="10"/>
  <c r="H78" i="10"/>
  <c r="F78" i="10"/>
  <c r="D78" i="10"/>
  <c r="B78" i="10"/>
  <c r="R77" i="10"/>
  <c r="P77" i="10"/>
  <c r="N77" i="10"/>
  <c r="L77" i="10"/>
  <c r="J77" i="10"/>
  <c r="H77" i="10"/>
  <c r="F77" i="10"/>
  <c r="D77" i="10"/>
  <c r="B77" i="10"/>
  <c r="R76" i="10"/>
  <c r="S17" i="10" s="1"/>
  <c r="P76" i="10"/>
  <c r="Q10" i="10" s="1"/>
  <c r="N76" i="10"/>
  <c r="O15" i="10" s="1"/>
  <c r="L76" i="10"/>
  <c r="M8" i="10" s="1"/>
  <c r="J76" i="10"/>
  <c r="K13" i="10" s="1"/>
  <c r="H76" i="10"/>
  <c r="I6" i="10" s="1"/>
  <c r="F76" i="10"/>
  <c r="G11" i="10" s="1"/>
  <c r="D76" i="10"/>
  <c r="E16" i="10" s="1"/>
  <c r="B76" i="10"/>
  <c r="C5" i="10" s="1"/>
  <c r="R75" i="10"/>
  <c r="P75" i="10"/>
  <c r="N75" i="10"/>
  <c r="L75" i="10"/>
  <c r="J75" i="10"/>
  <c r="H75" i="10"/>
  <c r="F75" i="10"/>
  <c r="D75" i="10"/>
  <c r="B75" i="10"/>
  <c r="R74" i="10"/>
  <c r="P74" i="10"/>
  <c r="N74" i="10"/>
  <c r="L74" i="10"/>
  <c r="J74" i="10"/>
  <c r="H74" i="10"/>
  <c r="F74" i="10"/>
  <c r="D74" i="10"/>
  <c r="B74" i="10"/>
  <c r="R73" i="10"/>
  <c r="P73" i="10"/>
  <c r="N73" i="10"/>
  <c r="L73" i="10"/>
  <c r="J73" i="10"/>
  <c r="H73" i="10"/>
  <c r="F73" i="10"/>
  <c r="D73" i="10"/>
  <c r="B73" i="10"/>
  <c r="R72" i="10"/>
  <c r="P72" i="10"/>
  <c r="N72" i="10"/>
  <c r="L72" i="10"/>
  <c r="J72" i="10"/>
  <c r="H72" i="10"/>
  <c r="F72" i="10"/>
  <c r="D72" i="10"/>
  <c r="B72" i="10"/>
  <c r="Q69" i="10" l="1"/>
  <c r="Q57" i="10"/>
  <c r="Q45" i="10"/>
  <c r="Q33" i="10"/>
  <c r="Q21" i="10"/>
  <c r="Q9" i="10"/>
  <c r="T9" i="10" s="1"/>
  <c r="S64" i="10"/>
  <c r="S52" i="10"/>
  <c r="S40" i="10"/>
  <c r="S28" i="10"/>
  <c r="S16" i="10"/>
  <c r="AG36" i="11"/>
  <c r="Q68" i="10"/>
  <c r="Q56" i="10"/>
  <c r="Q44" i="10"/>
  <c r="Q32" i="10"/>
  <c r="Q20" i="10"/>
  <c r="Q8" i="10"/>
  <c r="S63" i="10"/>
  <c r="S51" i="10"/>
  <c r="S39" i="10"/>
  <c r="S27" i="10"/>
  <c r="S15" i="10"/>
  <c r="AG19" i="11"/>
  <c r="Q67" i="10"/>
  <c r="Q55" i="10"/>
  <c r="Q43" i="10"/>
  <c r="Q31" i="10"/>
  <c r="Q19" i="10"/>
  <c r="Q7" i="10"/>
  <c r="S62" i="10"/>
  <c r="S50" i="10"/>
  <c r="S38" i="10"/>
  <c r="S26" i="10"/>
  <c r="S14" i="10"/>
  <c r="AG45" i="11"/>
  <c r="AG67" i="11"/>
  <c r="AG66" i="11"/>
  <c r="Q66" i="10"/>
  <c r="Q54" i="10"/>
  <c r="Q42" i="10"/>
  <c r="Q30" i="10"/>
  <c r="Q18" i="10"/>
  <c r="Q6" i="10"/>
  <c r="S61" i="10"/>
  <c r="S49" i="10"/>
  <c r="S37" i="10"/>
  <c r="S25" i="10"/>
  <c r="S13" i="10"/>
  <c r="C65" i="10"/>
  <c r="T65" i="10" s="1"/>
  <c r="C53" i="10"/>
  <c r="C41" i="10"/>
  <c r="T41" i="10" s="1"/>
  <c r="C29" i="10"/>
  <c r="T29" i="10" s="1"/>
  <c r="C17" i="10"/>
  <c r="T17" i="10" s="1"/>
  <c r="E71" i="10"/>
  <c r="E59" i="10"/>
  <c r="E47" i="10"/>
  <c r="E35" i="10"/>
  <c r="E23" i="10"/>
  <c r="E11" i="10"/>
  <c r="G66" i="10"/>
  <c r="G54" i="10"/>
  <c r="G42" i="10"/>
  <c r="G30" i="10"/>
  <c r="G18" i="10"/>
  <c r="T18" i="10" s="1"/>
  <c r="G6" i="10"/>
  <c r="I61" i="10"/>
  <c r="I49" i="10"/>
  <c r="I37" i="10"/>
  <c r="I25" i="10"/>
  <c r="I13" i="10"/>
  <c r="K68" i="10"/>
  <c r="K56" i="10"/>
  <c r="K44" i="10"/>
  <c r="K32" i="10"/>
  <c r="K20" i="10"/>
  <c r="K8" i="10"/>
  <c r="M63" i="10"/>
  <c r="M51" i="10"/>
  <c r="M39" i="10"/>
  <c r="M27" i="10"/>
  <c r="M15" i="10"/>
  <c r="O70" i="10"/>
  <c r="O58" i="10"/>
  <c r="O46" i="10"/>
  <c r="O34" i="10"/>
  <c r="O22" i="10"/>
  <c r="O10" i="10"/>
  <c r="Q65" i="10"/>
  <c r="Q53" i="10"/>
  <c r="Q41" i="10"/>
  <c r="Q29" i="10"/>
  <c r="Q17" i="10"/>
  <c r="S5" i="10"/>
  <c r="S60" i="10"/>
  <c r="S48" i="10"/>
  <c r="S36" i="10"/>
  <c r="S24" i="10"/>
  <c r="S12" i="10"/>
  <c r="AG71" i="11"/>
  <c r="AG27" i="11"/>
  <c r="C64" i="10"/>
  <c r="C52" i="10"/>
  <c r="C40" i="10"/>
  <c r="C28" i="10"/>
  <c r="C16" i="10"/>
  <c r="E70" i="10"/>
  <c r="E58" i="10"/>
  <c r="E46" i="10"/>
  <c r="E34" i="10"/>
  <c r="E22" i="10"/>
  <c r="E10" i="10"/>
  <c r="T10" i="10" s="1"/>
  <c r="G65" i="10"/>
  <c r="G53" i="10"/>
  <c r="G41" i="10"/>
  <c r="G29" i="10"/>
  <c r="G17" i="10"/>
  <c r="I5" i="10"/>
  <c r="I60" i="10"/>
  <c r="I48" i="10"/>
  <c r="I36" i="10"/>
  <c r="I24" i="10"/>
  <c r="I12" i="10"/>
  <c r="K67" i="10"/>
  <c r="K55" i="10"/>
  <c r="T55" i="10" s="1"/>
  <c r="K43" i="10"/>
  <c r="K31" i="10"/>
  <c r="K19" i="10"/>
  <c r="K7" i="10"/>
  <c r="M62" i="10"/>
  <c r="M50" i="10"/>
  <c r="M38" i="10"/>
  <c r="M26" i="10"/>
  <c r="M14" i="10"/>
  <c r="O69" i="10"/>
  <c r="O57" i="10"/>
  <c r="O45" i="10"/>
  <c r="O33" i="10"/>
  <c r="O21" i="10"/>
  <c r="O9" i="10"/>
  <c r="Q64" i="10"/>
  <c r="Q52" i="10"/>
  <c r="Q40" i="10"/>
  <c r="Q28" i="10"/>
  <c r="Q16" i="10"/>
  <c r="S71" i="10"/>
  <c r="S59" i="10"/>
  <c r="S47" i="10"/>
  <c r="S35" i="10"/>
  <c r="S23" i="10"/>
  <c r="S11" i="10"/>
  <c r="AG7" i="11"/>
  <c r="AG30" i="11"/>
  <c r="C63" i="10"/>
  <c r="C51" i="10"/>
  <c r="C39" i="10"/>
  <c r="C27" i="10"/>
  <c r="C15" i="10"/>
  <c r="T15" i="10" s="1"/>
  <c r="E69" i="10"/>
  <c r="E57" i="10"/>
  <c r="T57" i="10" s="1"/>
  <c r="E45" i="10"/>
  <c r="T45" i="10" s="1"/>
  <c r="E33" i="10"/>
  <c r="T33" i="10" s="1"/>
  <c r="E21" i="10"/>
  <c r="E9" i="10"/>
  <c r="G64" i="10"/>
  <c r="G52" i="10"/>
  <c r="G40" i="10"/>
  <c r="G28" i="10"/>
  <c r="G16" i="10"/>
  <c r="I71" i="10"/>
  <c r="I59" i="10"/>
  <c r="I47" i="10"/>
  <c r="T47" i="10" s="1"/>
  <c r="I35" i="10"/>
  <c r="I23" i="10"/>
  <c r="I11" i="10"/>
  <c r="K66" i="10"/>
  <c r="K54" i="10"/>
  <c r="K42" i="10"/>
  <c r="K30" i="10"/>
  <c r="K18" i="10"/>
  <c r="K6" i="10"/>
  <c r="M61" i="10"/>
  <c r="M49" i="10"/>
  <c r="T49" i="10" s="1"/>
  <c r="M37" i="10"/>
  <c r="M25" i="10"/>
  <c r="M13" i="10"/>
  <c r="O68" i="10"/>
  <c r="O56" i="10"/>
  <c r="O44" i="10"/>
  <c r="O32" i="10"/>
  <c r="O20" i="10"/>
  <c r="O8" i="10"/>
  <c r="Q63" i="10"/>
  <c r="Q51" i="10"/>
  <c r="Q39" i="10"/>
  <c r="Q27" i="10"/>
  <c r="Q15" i="10"/>
  <c r="S70" i="10"/>
  <c r="T70" i="10" s="1"/>
  <c r="S58" i="10"/>
  <c r="S46" i="10"/>
  <c r="S34" i="10"/>
  <c r="S22" i="10"/>
  <c r="S10" i="10"/>
  <c r="AG25" i="11"/>
  <c r="AG33" i="11"/>
  <c r="AG62" i="11"/>
  <c r="AG18" i="11"/>
  <c r="AG6" i="11"/>
  <c r="C62" i="10"/>
  <c r="T62" i="10" s="1"/>
  <c r="C50" i="10"/>
  <c r="C38" i="10"/>
  <c r="C26" i="10"/>
  <c r="C14" i="10"/>
  <c r="E68" i="10"/>
  <c r="E56" i="10"/>
  <c r="T56" i="10" s="1"/>
  <c r="E44" i="10"/>
  <c r="E32" i="10"/>
  <c r="T32" i="10" s="1"/>
  <c r="E20" i="10"/>
  <c r="E8" i="10"/>
  <c r="T8" i="10" s="1"/>
  <c r="G63" i="10"/>
  <c r="T63" i="10" s="1"/>
  <c r="G51" i="10"/>
  <c r="G39" i="10"/>
  <c r="G27" i="10"/>
  <c r="G15" i="10"/>
  <c r="I70" i="10"/>
  <c r="I58" i="10"/>
  <c r="I46" i="10"/>
  <c r="I34" i="10"/>
  <c r="I22" i="10"/>
  <c r="I10" i="10"/>
  <c r="K65" i="10"/>
  <c r="K53" i="10"/>
  <c r="K41" i="10"/>
  <c r="K29" i="10"/>
  <c r="K17" i="10"/>
  <c r="M5" i="10"/>
  <c r="M60" i="10"/>
  <c r="M48" i="10"/>
  <c r="M36" i="10"/>
  <c r="M24" i="10"/>
  <c r="M12" i="10"/>
  <c r="O67" i="10"/>
  <c r="O55" i="10"/>
  <c r="O43" i="10"/>
  <c r="O31" i="10"/>
  <c r="O19" i="10"/>
  <c r="O7" i="10"/>
  <c r="Q62" i="10"/>
  <c r="Q50" i="10"/>
  <c r="Q38" i="10"/>
  <c r="Q26" i="10"/>
  <c r="Q14" i="10"/>
  <c r="S69" i="10"/>
  <c r="S57" i="10"/>
  <c r="S45" i="10"/>
  <c r="S33" i="10"/>
  <c r="S21" i="10"/>
  <c r="S9" i="10"/>
  <c r="AG9" i="11"/>
  <c r="AG13" i="11"/>
  <c r="AG61" i="11"/>
  <c r="AG38" i="11"/>
  <c r="AG65" i="11"/>
  <c r="AG64" i="11"/>
  <c r="C61" i="10"/>
  <c r="T61" i="10" s="1"/>
  <c r="C49" i="10"/>
  <c r="C37" i="10"/>
  <c r="C25" i="10"/>
  <c r="T25" i="10" s="1"/>
  <c r="C13" i="10"/>
  <c r="T13" i="10" s="1"/>
  <c r="E67" i="10"/>
  <c r="T67" i="10" s="1"/>
  <c r="E55" i="10"/>
  <c r="E43" i="10"/>
  <c r="E31" i="10"/>
  <c r="E19" i="10"/>
  <c r="T19" i="10" s="1"/>
  <c r="E7" i="10"/>
  <c r="G62" i="10"/>
  <c r="G50" i="10"/>
  <c r="G38" i="10"/>
  <c r="T38" i="10" s="1"/>
  <c r="G26" i="10"/>
  <c r="T26" i="10" s="1"/>
  <c r="G14" i="10"/>
  <c r="I69" i="10"/>
  <c r="T69" i="10" s="1"/>
  <c r="I57" i="10"/>
  <c r="I45" i="10"/>
  <c r="I33" i="10"/>
  <c r="I21" i="10"/>
  <c r="I9" i="10"/>
  <c r="K64" i="10"/>
  <c r="K52" i="10"/>
  <c r="K40" i="10"/>
  <c r="K28" i="10"/>
  <c r="K16" i="10"/>
  <c r="M71" i="10"/>
  <c r="M59" i="10"/>
  <c r="M47" i="10"/>
  <c r="M35" i="10"/>
  <c r="M23" i="10"/>
  <c r="M11" i="10"/>
  <c r="O66" i="10"/>
  <c r="O54" i="10"/>
  <c r="O42" i="10"/>
  <c r="O30" i="10"/>
  <c r="O18" i="10"/>
  <c r="O6" i="10"/>
  <c r="Q61" i="10"/>
  <c r="Q49" i="10"/>
  <c r="Q37" i="10"/>
  <c r="Q25" i="10"/>
  <c r="Q13" i="10"/>
  <c r="S68" i="10"/>
  <c r="S56" i="10"/>
  <c r="S44" i="10"/>
  <c r="S32" i="10"/>
  <c r="S20" i="10"/>
  <c r="S8" i="10"/>
  <c r="AG70" i="11"/>
  <c r="AG68" i="11"/>
  <c r="AG60" i="11"/>
  <c r="AG22" i="11"/>
  <c r="AG53" i="11"/>
  <c r="AG52" i="11"/>
  <c r="E5" i="10"/>
  <c r="C60" i="10"/>
  <c r="C48" i="10"/>
  <c r="C36" i="10"/>
  <c r="C24" i="10"/>
  <c r="C12" i="10"/>
  <c r="E66" i="10"/>
  <c r="E54" i="10"/>
  <c r="T54" i="10" s="1"/>
  <c r="E42" i="10"/>
  <c r="T42" i="10" s="1"/>
  <c r="E30" i="10"/>
  <c r="T30" i="10" s="1"/>
  <c r="E18" i="10"/>
  <c r="E6" i="10"/>
  <c r="G61" i="10"/>
  <c r="G49" i="10"/>
  <c r="G37" i="10"/>
  <c r="G25" i="10"/>
  <c r="G13" i="10"/>
  <c r="I68" i="10"/>
  <c r="I56" i="10"/>
  <c r="I44" i="10"/>
  <c r="I32" i="10"/>
  <c r="I20" i="10"/>
  <c r="T20" i="10" s="1"/>
  <c r="I8" i="10"/>
  <c r="K63" i="10"/>
  <c r="K51" i="10"/>
  <c r="K39" i="10"/>
  <c r="K27" i="10"/>
  <c r="K15" i="10"/>
  <c r="M70" i="10"/>
  <c r="M58" i="10"/>
  <c r="M46" i="10"/>
  <c r="M34" i="10"/>
  <c r="M22" i="10"/>
  <c r="M10" i="10"/>
  <c r="O65" i="10"/>
  <c r="O53" i="10"/>
  <c r="O41" i="10"/>
  <c r="O29" i="10"/>
  <c r="O17" i="10"/>
  <c r="Q5" i="10"/>
  <c r="Q60" i="10"/>
  <c r="Q48" i="10"/>
  <c r="Q36" i="10"/>
  <c r="Q24" i="10"/>
  <c r="Q12" i="10"/>
  <c r="S67" i="10"/>
  <c r="S55" i="10"/>
  <c r="S43" i="10"/>
  <c r="S31" i="10"/>
  <c r="S19" i="10"/>
  <c r="S7" i="10"/>
  <c r="AG48" i="11"/>
  <c r="AG44" i="11"/>
  <c r="AG37" i="11"/>
  <c r="AG41" i="11"/>
  <c r="AG40" i="11"/>
  <c r="C71" i="10"/>
  <c r="T71" i="10" s="1"/>
  <c r="C59" i="10"/>
  <c r="T59" i="10" s="1"/>
  <c r="C47" i="10"/>
  <c r="C35" i="10"/>
  <c r="C23" i="10"/>
  <c r="C11" i="10"/>
  <c r="E65" i="10"/>
  <c r="E53" i="10"/>
  <c r="E41" i="10"/>
  <c r="E29" i="10"/>
  <c r="E17" i="10"/>
  <c r="G5" i="10"/>
  <c r="G60" i="10"/>
  <c r="G48" i="10"/>
  <c r="T48" i="10" s="1"/>
  <c r="G36" i="10"/>
  <c r="G24" i="10"/>
  <c r="G12" i="10"/>
  <c r="I67" i="10"/>
  <c r="I55" i="10"/>
  <c r="I43" i="10"/>
  <c r="I31" i="10"/>
  <c r="I19" i="10"/>
  <c r="I7" i="10"/>
  <c r="T7" i="10" s="1"/>
  <c r="K62" i="10"/>
  <c r="K50" i="10"/>
  <c r="K38" i="10"/>
  <c r="K26" i="10"/>
  <c r="K14" i="10"/>
  <c r="M69" i="10"/>
  <c r="M57" i="10"/>
  <c r="M45" i="10"/>
  <c r="M33" i="10"/>
  <c r="M21" i="10"/>
  <c r="M9" i="10"/>
  <c r="O64" i="10"/>
  <c r="O52" i="10"/>
  <c r="O40" i="10"/>
  <c r="O28" i="10"/>
  <c r="O16" i="10"/>
  <c r="Q71" i="10"/>
  <c r="Q59" i="10"/>
  <c r="Q47" i="10"/>
  <c r="Q35" i="10"/>
  <c r="Q23" i="10"/>
  <c r="Q11" i="10"/>
  <c r="S66" i="10"/>
  <c r="S54" i="10"/>
  <c r="S42" i="10"/>
  <c r="S30" i="10"/>
  <c r="S18" i="10"/>
  <c r="S6" i="10"/>
  <c r="AG34" i="11"/>
  <c r="AG32" i="11"/>
  <c r="AG24" i="11"/>
  <c r="AG5" i="11"/>
  <c r="AG29" i="11"/>
  <c r="AG28" i="11"/>
  <c r="C70" i="10"/>
  <c r="C58" i="10"/>
  <c r="C46" i="10"/>
  <c r="T46" i="10" s="1"/>
  <c r="C34" i="10"/>
  <c r="T34" i="10" s="1"/>
  <c r="C22" i="10"/>
  <c r="T22" i="10" s="1"/>
  <c r="C10" i="10"/>
  <c r="E64" i="10"/>
  <c r="E52" i="10"/>
  <c r="T52" i="10" s="1"/>
  <c r="E40" i="10"/>
  <c r="E28" i="10"/>
  <c r="G71" i="10"/>
  <c r="G59" i="10"/>
  <c r="G47" i="10"/>
  <c r="G35" i="10"/>
  <c r="G23" i="10"/>
  <c r="I66" i="10"/>
  <c r="T66" i="10" s="1"/>
  <c r="I54" i="10"/>
  <c r="I42" i="10"/>
  <c r="I30" i="10"/>
  <c r="I18" i="10"/>
  <c r="K61" i="10"/>
  <c r="K49" i="10"/>
  <c r="K37" i="10"/>
  <c r="K25" i="10"/>
  <c r="M68" i="10"/>
  <c r="T68" i="10" s="1"/>
  <c r="M56" i="10"/>
  <c r="M44" i="10"/>
  <c r="M32" i="10"/>
  <c r="M20" i="10"/>
  <c r="O63" i="10"/>
  <c r="O51" i="10"/>
  <c r="O39" i="10"/>
  <c r="O27" i="10"/>
  <c r="Q70" i="10"/>
  <c r="Q58" i="10"/>
  <c r="Q46" i="10"/>
  <c r="Q34" i="10"/>
  <c r="Q22" i="10"/>
  <c r="S65" i="10"/>
  <c r="S53" i="10"/>
  <c r="T53" i="10" s="1"/>
  <c r="S41" i="10"/>
  <c r="S29" i="10"/>
  <c r="AG14" i="11"/>
  <c r="AG12" i="11"/>
  <c r="AG8" i="11"/>
  <c r="AG56" i="11"/>
  <c r="AG17" i="11"/>
  <c r="AB16" i="11"/>
  <c r="AG16" i="11" s="1"/>
  <c r="T58" i="10"/>
  <c r="T50" i="10"/>
  <c r="T39" i="10"/>
  <c r="T31" i="10"/>
  <c r="T23" i="10"/>
  <c r="T14" i="10"/>
  <c r="T6" i="10"/>
  <c r="T5" i="10"/>
  <c r="T37" i="10"/>
  <c r="T21" i="10"/>
  <c r="T12" i="10" l="1"/>
  <c r="T78" i="10" s="1"/>
  <c r="T16" i="10"/>
  <c r="T27" i="10"/>
  <c r="T44" i="10"/>
  <c r="AG78" i="11"/>
  <c r="AG77" i="11"/>
  <c r="AG74" i="11"/>
  <c r="AG73" i="11"/>
  <c r="AG76" i="11"/>
  <c r="AH68" i="11" s="1"/>
  <c r="AG75" i="11"/>
  <c r="AG72" i="11"/>
  <c r="T36" i="10"/>
  <c r="T40" i="10"/>
  <c r="T51" i="10"/>
  <c r="T11" i="10"/>
  <c r="T60" i="10"/>
  <c r="T64" i="10"/>
  <c r="T28" i="10"/>
  <c r="T35" i="10"/>
  <c r="T43" i="10"/>
  <c r="T24" i="10"/>
  <c r="T72" i="10" l="1"/>
  <c r="T73" i="10"/>
  <c r="T76" i="10"/>
  <c r="U60" i="10" s="1"/>
  <c r="T75" i="10"/>
  <c r="T77" i="10"/>
  <c r="U44" i="10"/>
  <c r="T74" i="10"/>
  <c r="U11" i="10" s="1"/>
  <c r="U24" i="10"/>
  <c r="AH66" i="11"/>
  <c r="AH25" i="11"/>
  <c r="AH11" i="11"/>
  <c r="AH17" i="11"/>
  <c r="AH22" i="11"/>
  <c r="AH54" i="11"/>
  <c r="AH47" i="11"/>
  <c r="AH9" i="11"/>
  <c r="AH32" i="11"/>
  <c r="AH62" i="11"/>
  <c r="AH30" i="11"/>
  <c r="AH52" i="11"/>
  <c r="AH14" i="11"/>
  <c r="AH65" i="11"/>
  <c r="AH12" i="11"/>
  <c r="AH61" i="11"/>
  <c r="AH33" i="11"/>
  <c r="AH18" i="11"/>
  <c r="AH38" i="11"/>
  <c r="AH36" i="11"/>
  <c r="AH50" i="11"/>
  <c r="AH7" i="11"/>
  <c r="AH57" i="11"/>
  <c r="AH10" i="11"/>
  <c r="AH42" i="11"/>
  <c r="AH6" i="11"/>
  <c r="AH44" i="11"/>
  <c r="AH16" i="11"/>
  <c r="AH70" i="11"/>
  <c r="AH34" i="11"/>
  <c r="AH71" i="11"/>
  <c r="AH49" i="11"/>
  <c r="AH69" i="11"/>
  <c r="AH63" i="11"/>
  <c r="AH21" i="11"/>
  <c r="AH43" i="11"/>
  <c r="AH15" i="11"/>
  <c r="AH27" i="11"/>
  <c r="AH13" i="11"/>
  <c r="AH37" i="11"/>
  <c r="AH56" i="11"/>
  <c r="AH41" i="11"/>
  <c r="AH60" i="11"/>
  <c r="AH20" i="11"/>
  <c r="AH53" i="11"/>
  <c r="AH40" i="11"/>
  <c r="AH39" i="11"/>
  <c r="AH23" i="11"/>
  <c r="AH35" i="11"/>
  <c r="AH46" i="11"/>
  <c r="AH24" i="11"/>
  <c r="AH67" i="11"/>
  <c r="AH19" i="11"/>
  <c r="AH8" i="11"/>
  <c r="AH59" i="11"/>
  <c r="AH29" i="11"/>
  <c r="AH51" i="11"/>
  <c r="AH55" i="11"/>
  <c r="AH64" i="11"/>
  <c r="AH31" i="11"/>
  <c r="AH28" i="11"/>
  <c r="AH48" i="11"/>
  <c r="AH5" i="11"/>
  <c r="AH58" i="11"/>
  <c r="AH45" i="11"/>
  <c r="AH26" i="11"/>
  <c r="T78" i="9"/>
  <c r="T77" i="9"/>
  <c r="T76" i="9"/>
  <c r="U19" i="9" s="1"/>
  <c r="T75" i="9"/>
  <c r="T74" i="9"/>
  <c r="T73" i="9"/>
  <c r="T72" i="9"/>
  <c r="R78" i="9"/>
  <c r="R77" i="9"/>
  <c r="R76" i="9"/>
  <c r="S14" i="9" s="1"/>
  <c r="R75" i="9"/>
  <c r="R74" i="9"/>
  <c r="R73" i="9"/>
  <c r="R72" i="9"/>
  <c r="P78" i="9"/>
  <c r="P77" i="9"/>
  <c r="P76" i="9"/>
  <c r="Q7" i="9" s="1"/>
  <c r="P75" i="9"/>
  <c r="P74" i="9"/>
  <c r="P73" i="9"/>
  <c r="P72" i="9"/>
  <c r="N78" i="9"/>
  <c r="N77" i="9"/>
  <c r="N76" i="9"/>
  <c r="O12" i="9" s="1"/>
  <c r="N75" i="9"/>
  <c r="N74" i="9"/>
  <c r="N73" i="9"/>
  <c r="N72" i="9"/>
  <c r="L78" i="9"/>
  <c r="L77" i="9"/>
  <c r="L76" i="9"/>
  <c r="M17" i="9" s="1"/>
  <c r="L75" i="9"/>
  <c r="L74" i="9"/>
  <c r="L73" i="9"/>
  <c r="L72" i="9"/>
  <c r="J78" i="9"/>
  <c r="J77" i="9"/>
  <c r="J76" i="9"/>
  <c r="K16" i="9" s="1"/>
  <c r="J75" i="9"/>
  <c r="J74" i="9"/>
  <c r="J73" i="9"/>
  <c r="J72" i="9"/>
  <c r="H78" i="9"/>
  <c r="H77" i="9"/>
  <c r="H76" i="9"/>
  <c r="I10" i="9" s="1"/>
  <c r="H75" i="9"/>
  <c r="H74" i="9"/>
  <c r="H73" i="9"/>
  <c r="H72" i="9"/>
  <c r="F78" i="9"/>
  <c r="F77" i="9"/>
  <c r="F76" i="9"/>
  <c r="F75" i="9"/>
  <c r="F74" i="9"/>
  <c r="F73" i="9"/>
  <c r="F72" i="9"/>
  <c r="D78" i="9"/>
  <c r="D77" i="9"/>
  <c r="D76" i="9"/>
  <c r="E12" i="9" s="1"/>
  <c r="D75" i="9"/>
  <c r="D74" i="9"/>
  <c r="D73" i="9"/>
  <c r="D72" i="9"/>
  <c r="E6" i="9"/>
  <c r="E7" i="9"/>
  <c r="E16" i="9"/>
  <c r="E17" i="9"/>
  <c r="E18" i="9"/>
  <c r="E19" i="9"/>
  <c r="E22" i="9"/>
  <c r="E23" i="9"/>
  <c r="E31" i="9"/>
  <c r="E32" i="9"/>
  <c r="E33" i="9"/>
  <c r="E34" i="9"/>
  <c r="E35" i="9"/>
  <c r="E36" i="9"/>
  <c r="E43" i="9"/>
  <c r="E44" i="9"/>
  <c r="E46" i="9"/>
  <c r="E47" i="9"/>
  <c r="E48" i="9"/>
  <c r="E49" i="9"/>
  <c r="E50" i="9"/>
  <c r="E57" i="9"/>
  <c r="E58" i="9"/>
  <c r="E59" i="9"/>
  <c r="E60" i="9"/>
  <c r="E62" i="9"/>
  <c r="E63" i="9"/>
  <c r="E64" i="9"/>
  <c r="E71" i="9"/>
  <c r="E5" i="9"/>
  <c r="G8" i="9" l="1"/>
  <c r="G20" i="9"/>
  <c r="G32" i="9"/>
  <c r="G44" i="9"/>
  <c r="G56" i="9"/>
  <c r="G68" i="9"/>
  <c r="G9" i="9"/>
  <c r="G21" i="9"/>
  <c r="G33" i="9"/>
  <c r="G45" i="9"/>
  <c r="G57" i="9"/>
  <c r="G69" i="9"/>
  <c r="G10" i="9"/>
  <c r="G22" i="9"/>
  <c r="G34" i="9"/>
  <c r="G46" i="9"/>
  <c r="G58" i="9"/>
  <c r="G70" i="9"/>
  <c r="G11" i="9"/>
  <c r="G23" i="9"/>
  <c r="G35" i="9"/>
  <c r="G47" i="9"/>
  <c r="G59" i="9"/>
  <c r="G71" i="9"/>
  <c r="G12" i="9"/>
  <c r="G24" i="9"/>
  <c r="G36" i="9"/>
  <c r="G48" i="9"/>
  <c r="G60" i="9"/>
  <c r="G5" i="9"/>
  <c r="G13" i="9"/>
  <c r="G25" i="9"/>
  <c r="G37" i="9"/>
  <c r="G49" i="9"/>
  <c r="G61" i="9"/>
  <c r="G14" i="9"/>
  <c r="G26" i="9"/>
  <c r="G38" i="9"/>
  <c r="G50" i="9"/>
  <c r="G62" i="9"/>
  <c r="G15" i="9"/>
  <c r="G27" i="9"/>
  <c r="G39" i="9"/>
  <c r="G51" i="9"/>
  <c r="G63" i="9"/>
  <c r="G16" i="9"/>
  <c r="G28" i="9"/>
  <c r="G40" i="9"/>
  <c r="G52" i="9"/>
  <c r="G64" i="9"/>
  <c r="G17" i="9"/>
  <c r="G29" i="9"/>
  <c r="G41" i="9"/>
  <c r="G53" i="9"/>
  <c r="G65" i="9"/>
  <c r="G6" i="9"/>
  <c r="G18" i="9"/>
  <c r="G30" i="9"/>
  <c r="G42" i="9"/>
  <c r="G54" i="9"/>
  <c r="G66" i="9"/>
  <c r="G7" i="9"/>
  <c r="G19" i="9"/>
  <c r="G31" i="9"/>
  <c r="G43" i="9"/>
  <c r="G55" i="9"/>
  <c r="G67" i="9"/>
  <c r="K63" i="9"/>
  <c r="K51" i="9"/>
  <c r="K39" i="9"/>
  <c r="K27" i="9"/>
  <c r="K15" i="9"/>
  <c r="I69" i="9"/>
  <c r="I57" i="9"/>
  <c r="I45" i="9"/>
  <c r="I33" i="9"/>
  <c r="I21" i="9"/>
  <c r="I9" i="9"/>
  <c r="M64" i="9"/>
  <c r="M52" i="9"/>
  <c r="M40" i="9"/>
  <c r="M28" i="9"/>
  <c r="M16" i="9"/>
  <c r="O71" i="9"/>
  <c r="O59" i="9"/>
  <c r="O47" i="9"/>
  <c r="O35" i="9"/>
  <c r="O23" i="9"/>
  <c r="O11" i="9"/>
  <c r="Q66" i="9"/>
  <c r="Q54" i="9"/>
  <c r="Q42" i="9"/>
  <c r="Q30" i="9"/>
  <c r="Q18" i="9"/>
  <c r="Q6" i="9"/>
  <c r="S61" i="9"/>
  <c r="S49" i="9"/>
  <c r="S37" i="9"/>
  <c r="S25" i="9"/>
  <c r="S13" i="9"/>
  <c r="U12" i="9"/>
  <c r="U66" i="9"/>
  <c r="U54" i="9"/>
  <c r="U42" i="9"/>
  <c r="U30" i="9"/>
  <c r="U18" i="9"/>
  <c r="E30" i="9"/>
  <c r="E15" i="9"/>
  <c r="E70" i="9"/>
  <c r="E56" i="9"/>
  <c r="E42" i="9"/>
  <c r="E28" i="9"/>
  <c r="E14" i="9"/>
  <c r="E66" i="9"/>
  <c r="E52" i="9"/>
  <c r="E39" i="9"/>
  <c r="E25" i="9"/>
  <c r="E9" i="9"/>
  <c r="E65" i="9"/>
  <c r="E51" i="9"/>
  <c r="E38" i="9"/>
  <c r="E24" i="9"/>
  <c r="E8" i="9"/>
  <c r="K62" i="9"/>
  <c r="K50" i="9"/>
  <c r="K38" i="9"/>
  <c r="K26" i="9"/>
  <c r="K14" i="9"/>
  <c r="I68" i="9"/>
  <c r="I56" i="9"/>
  <c r="I44" i="9"/>
  <c r="I32" i="9"/>
  <c r="I20" i="9"/>
  <c r="I8" i="9"/>
  <c r="M63" i="9"/>
  <c r="M51" i="9"/>
  <c r="M39" i="9"/>
  <c r="M27" i="9"/>
  <c r="M15" i="9"/>
  <c r="O70" i="9"/>
  <c r="O58" i="9"/>
  <c r="O46" i="9"/>
  <c r="O34" i="9"/>
  <c r="O22" i="9"/>
  <c r="O10" i="9"/>
  <c r="Q65" i="9"/>
  <c r="Q53" i="9"/>
  <c r="Q41" i="9"/>
  <c r="Q29" i="9"/>
  <c r="Q17" i="9"/>
  <c r="S5" i="9"/>
  <c r="S60" i="9"/>
  <c r="S48" i="9"/>
  <c r="S36" i="9"/>
  <c r="S24" i="9"/>
  <c r="S12" i="9"/>
  <c r="U11" i="9"/>
  <c r="U65" i="9"/>
  <c r="U53" i="9"/>
  <c r="U41" i="9"/>
  <c r="U29" i="9"/>
  <c r="U17" i="9"/>
  <c r="U28" i="10"/>
  <c r="I5" i="9"/>
  <c r="K61" i="9"/>
  <c r="K49" i="9"/>
  <c r="K37" i="9"/>
  <c r="K25" i="9"/>
  <c r="K13" i="9"/>
  <c r="I67" i="9"/>
  <c r="I55" i="9"/>
  <c r="I43" i="9"/>
  <c r="I31" i="9"/>
  <c r="I19" i="9"/>
  <c r="I7" i="9"/>
  <c r="M62" i="9"/>
  <c r="M50" i="9"/>
  <c r="M38" i="9"/>
  <c r="M26" i="9"/>
  <c r="M14" i="9"/>
  <c r="O69" i="9"/>
  <c r="O57" i="9"/>
  <c r="O45" i="9"/>
  <c r="O33" i="9"/>
  <c r="O21" i="9"/>
  <c r="O9" i="9"/>
  <c r="Q64" i="9"/>
  <c r="Q52" i="9"/>
  <c r="Q40" i="9"/>
  <c r="Q28" i="9"/>
  <c r="Q16" i="9"/>
  <c r="S71" i="9"/>
  <c r="S59" i="9"/>
  <c r="S47" i="9"/>
  <c r="S35" i="9"/>
  <c r="S23" i="9"/>
  <c r="S11" i="9"/>
  <c r="U10" i="9"/>
  <c r="U64" i="9"/>
  <c r="U52" i="9"/>
  <c r="U40" i="9"/>
  <c r="U28" i="9"/>
  <c r="U16" i="9"/>
  <c r="K5" i="9"/>
  <c r="K60" i="9"/>
  <c r="K48" i="9"/>
  <c r="K36" i="9"/>
  <c r="K24" i="9"/>
  <c r="K12" i="9"/>
  <c r="I66" i="9"/>
  <c r="I54" i="9"/>
  <c r="I42" i="9"/>
  <c r="I30" i="9"/>
  <c r="I18" i="9"/>
  <c r="I6" i="9"/>
  <c r="M61" i="9"/>
  <c r="M49" i="9"/>
  <c r="M37" i="9"/>
  <c r="M25" i="9"/>
  <c r="M13" i="9"/>
  <c r="O68" i="9"/>
  <c r="O56" i="9"/>
  <c r="O44" i="9"/>
  <c r="O32" i="9"/>
  <c r="O20" i="9"/>
  <c r="O8" i="9"/>
  <c r="Q63" i="9"/>
  <c r="Q51" i="9"/>
  <c r="Q39" i="9"/>
  <c r="Q27" i="9"/>
  <c r="Q15" i="9"/>
  <c r="S70" i="9"/>
  <c r="S58" i="9"/>
  <c r="S46" i="9"/>
  <c r="S34" i="9"/>
  <c r="S22" i="9"/>
  <c r="S10" i="9"/>
  <c r="U9" i="9"/>
  <c r="U63" i="9"/>
  <c r="U51" i="9"/>
  <c r="U39" i="9"/>
  <c r="U27" i="9"/>
  <c r="K71" i="9"/>
  <c r="K59" i="9"/>
  <c r="K47" i="9"/>
  <c r="K35" i="9"/>
  <c r="K23" i="9"/>
  <c r="K11" i="9"/>
  <c r="I65" i="9"/>
  <c r="I53" i="9"/>
  <c r="I41" i="9"/>
  <c r="I29" i="9"/>
  <c r="I17" i="9"/>
  <c r="M5" i="9"/>
  <c r="M60" i="9"/>
  <c r="M48" i="9"/>
  <c r="M36" i="9"/>
  <c r="M24" i="9"/>
  <c r="M12" i="9"/>
  <c r="O67" i="9"/>
  <c r="O55" i="9"/>
  <c r="O43" i="9"/>
  <c r="O31" i="9"/>
  <c r="O19" i="9"/>
  <c r="O7" i="9"/>
  <c r="Q62" i="9"/>
  <c r="Q50" i="9"/>
  <c r="Q38" i="9"/>
  <c r="Q26" i="9"/>
  <c r="Q14" i="9"/>
  <c r="S69" i="9"/>
  <c r="S57" i="9"/>
  <c r="S45" i="9"/>
  <c r="S33" i="9"/>
  <c r="S21" i="9"/>
  <c r="S9" i="9"/>
  <c r="U8" i="9"/>
  <c r="U62" i="9"/>
  <c r="U50" i="9"/>
  <c r="U38" i="9"/>
  <c r="U26" i="9"/>
  <c r="U27" i="10"/>
  <c r="U12" i="10"/>
  <c r="K70" i="9"/>
  <c r="K58" i="9"/>
  <c r="K46" i="9"/>
  <c r="K34" i="9"/>
  <c r="K22" i="9"/>
  <c r="K10" i="9"/>
  <c r="I64" i="9"/>
  <c r="I52" i="9"/>
  <c r="I40" i="9"/>
  <c r="I28" i="9"/>
  <c r="I16" i="9"/>
  <c r="M71" i="9"/>
  <c r="M59" i="9"/>
  <c r="M47" i="9"/>
  <c r="M35" i="9"/>
  <c r="M23" i="9"/>
  <c r="M11" i="9"/>
  <c r="O66" i="9"/>
  <c r="O54" i="9"/>
  <c r="O42" i="9"/>
  <c r="O30" i="9"/>
  <c r="O18" i="9"/>
  <c r="O6" i="9"/>
  <c r="Q61" i="9"/>
  <c r="Q49" i="9"/>
  <c r="Q37" i="9"/>
  <c r="Q25" i="9"/>
  <c r="Q13" i="9"/>
  <c r="S68" i="9"/>
  <c r="S56" i="9"/>
  <c r="S44" i="9"/>
  <c r="S32" i="9"/>
  <c r="S20" i="9"/>
  <c r="S8" i="9"/>
  <c r="U7" i="9"/>
  <c r="U61" i="9"/>
  <c r="U49" i="9"/>
  <c r="U37" i="9"/>
  <c r="U25" i="9"/>
  <c r="U40" i="10"/>
  <c r="U35" i="10"/>
  <c r="K69" i="9"/>
  <c r="K57" i="9"/>
  <c r="K45" i="9"/>
  <c r="K33" i="9"/>
  <c r="K21" i="9"/>
  <c r="K9" i="9"/>
  <c r="I63" i="9"/>
  <c r="I51" i="9"/>
  <c r="I39" i="9"/>
  <c r="I27" i="9"/>
  <c r="I15" i="9"/>
  <c r="M70" i="9"/>
  <c r="M58" i="9"/>
  <c r="M46" i="9"/>
  <c r="M34" i="9"/>
  <c r="M22" i="9"/>
  <c r="M10" i="9"/>
  <c r="O65" i="9"/>
  <c r="O53" i="9"/>
  <c r="O41" i="9"/>
  <c r="O29" i="9"/>
  <c r="O17" i="9"/>
  <c r="Q5" i="9"/>
  <c r="Q60" i="9"/>
  <c r="Q48" i="9"/>
  <c r="Q36" i="9"/>
  <c r="Q24" i="9"/>
  <c r="Q12" i="9"/>
  <c r="S67" i="9"/>
  <c r="S55" i="9"/>
  <c r="S43" i="9"/>
  <c r="S31" i="9"/>
  <c r="S19" i="9"/>
  <c r="S7" i="9"/>
  <c r="U6" i="9"/>
  <c r="U60" i="9"/>
  <c r="U48" i="9"/>
  <c r="U36" i="9"/>
  <c r="U24" i="9"/>
  <c r="U51" i="10"/>
  <c r="K68" i="9"/>
  <c r="K56" i="9"/>
  <c r="K44" i="9"/>
  <c r="K32" i="9"/>
  <c r="K20" i="9"/>
  <c r="K8" i="9"/>
  <c r="I62" i="9"/>
  <c r="I50" i="9"/>
  <c r="I38" i="9"/>
  <c r="I26" i="9"/>
  <c r="I14" i="9"/>
  <c r="M69" i="9"/>
  <c r="M57" i="9"/>
  <c r="M45" i="9"/>
  <c r="M33" i="9"/>
  <c r="M21" i="9"/>
  <c r="M9" i="9"/>
  <c r="O64" i="9"/>
  <c r="O52" i="9"/>
  <c r="O40" i="9"/>
  <c r="O28" i="9"/>
  <c r="O16" i="9"/>
  <c r="Q71" i="9"/>
  <c r="Q59" i="9"/>
  <c r="Q47" i="9"/>
  <c r="Q35" i="9"/>
  <c r="Q23" i="9"/>
  <c r="Q11" i="9"/>
  <c r="S66" i="9"/>
  <c r="S54" i="9"/>
  <c r="S42" i="9"/>
  <c r="S30" i="9"/>
  <c r="S18" i="9"/>
  <c r="S6" i="9"/>
  <c r="U71" i="9"/>
  <c r="U59" i="9"/>
  <c r="U47" i="9"/>
  <c r="U35" i="9"/>
  <c r="U23" i="9"/>
  <c r="U19" i="10"/>
  <c r="U67" i="10"/>
  <c r="U66" i="10"/>
  <c r="U38" i="10"/>
  <c r="U48" i="10"/>
  <c r="U53" i="10"/>
  <c r="U69" i="10"/>
  <c r="U15" i="10"/>
  <c r="U17" i="10"/>
  <c r="U42" i="10"/>
  <c r="U55" i="10"/>
  <c r="U61" i="10"/>
  <c r="U5" i="10"/>
  <c r="U68" i="10"/>
  <c r="U46" i="10"/>
  <c r="U13" i="10"/>
  <c r="U7" i="10"/>
  <c r="U70" i="10"/>
  <c r="U14" i="10"/>
  <c r="U47" i="10"/>
  <c r="U49" i="10"/>
  <c r="U9" i="10"/>
  <c r="U50" i="10"/>
  <c r="U57" i="10"/>
  <c r="U56" i="10"/>
  <c r="U71" i="10"/>
  <c r="U39" i="10"/>
  <c r="U30" i="10"/>
  <c r="U29" i="10"/>
  <c r="U26" i="10"/>
  <c r="U65" i="10"/>
  <c r="U6" i="10"/>
  <c r="U10" i="10"/>
  <c r="U8" i="10"/>
  <c r="U52" i="10"/>
  <c r="U31" i="10"/>
  <c r="U34" i="10"/>
  <c r="U45" i="10"/>
  <c r="U32" i="10"/>
  <c r="U58" i="10"/>
  <c r="U54" i="10"/>
  <c r="U23" i="10"/>
  <c r="U21" i="10"/>
  <c r="U25" i="10"/>
  <c r="U59" i="10"/>
  <c r="U62" i="10"/>
  <c r="U37" i="10"/>
  <c r="U41" i="10"/>
  <c r="U20" i="10"/>
  <c r="U18" i="10"/>
  <c r="U33" i="10"/>
  <c r="U63" i="10"/>
  <c r="U22" i="10"/>
  <c r="K67" i="9"/>
  <c r="K55" i="9"/>
  <c r="K43" i="9"/>
  <c r="K31" i="9"/>
  <c r="K19" i="9"/>
  <c r="K7" i="9"/>
  <c r="I61" i="9"/>
  <c r="I49" i="9"/>
  <c r="I37" i="9"/>
  <c r="I25" i="9"/>
  <c r="I13" i="9"/>
  <c r="M68" i="9"/>
  <c r="M56" i="9"/>
  <c r="M44" i="9"/>
  <c r="M32" i="9"/>
  <c r="M20" i="9"/>
  <c r="M8" i="9"/>
  <c r="O63" i="9"/>
  <c r="O51" i="9"/>
  <c r="O39" i="9"/>
  <c r="O27" i="9"/>
  <c r="O15" i="9"/>
  <c r="Q70" i="9"/>
  <c r="Q58" i="9"/>
  <c r="Q46" i="9"/>
  <c r="Q34" i="9"/>
  <c r="Q22" i="9"/>
  <c r="Q10" i="9"/>
  <c r="S65" i="9"/>
  <c r="S53" i="9"/>
  <c r="S41" i="9"/>
  <c r="S29" i="9"/>
  <c r="S17" i="9"/>
  <c r="U5" i="9"/>
  <c r="U70" i="9"/>
  <c r="U58" i="9"/>
  <c r="U46" i="9"/>
  <c r="U34" i="9"/>
  <c r="U22" i="9"/>
  <c r="K66" i="9"/>
  <c r="K54" i="9"/>
  <c r="K42" i="9"/>
  <c r="K30" i="9"/>
  <c r="K18" i="9"/>
  <c r="K6" i="9"/>
  <c r="I60" i="9"/>
  <c r="I48" i="9"/>
  <c r="I36" i="9"/>
  <c r="I24" i="9"/>
  <c r="I12" i="9"/>
  <c r="M67" i="9"/>
  <c r="M55" i="9"/>
  <c r="M43" i="9"/>
  <c r="M31" i="9"/>
  <c r="M19" i="9"/>
  <c r="M7" i="9"/>
  <c r="O62" i="9"/>
  <c r="O50" i="9"/>
  <c r="O38" i="9"/>
  <c r="O26" i="9"/>
  <c r="O14" i="9"/>
  <c r="Q69" i="9"/>
  <c r="Q57" i="9"/>
  <c r="Q45" i="9"/>
  <c r="Q33" i="9"/>
  <c r="Q21" i="9"/>
  <c r="Q9" i="9"/>
  <c r="S64" i="9"/>
  <c r="S52" i="9"/>
  <c r="S40" i="9"/>
  <c r="S28" i="9"/>
  <c r="S16" i="9"/>
  <c r="U15" i="9"/>
  <c r="U69" i="9"/>
  <c r="U57" i="9"/>
  <c r="U45" i="9"/>
  <c r="U33" i="9"/>
  <c r="U21" i="9"/>
  <c r="U64" i="10"/>
  <c r="K65" i="9"/>
  <c r="K53" i="9"/>
  <c r="K41" i="9"/>
  <c r="K29" i="9"/>
  <c r="K17" i="9"/>
  <c r="I71" i="9"/>
  <c r="I59" i="9"/>
  <c r="I47" i="9"/>
  <c r="I35" i="9"/>
  <c r="I23" i="9"/>
  <c r="I11" i="9"/>
  <c r="M66" i="9"/>
  <c r="M54" i="9"/>
  <c r="M42" i="9"/>
  <c r="M30" i="9"/>
  <c r="M18" i="9"/>
  <c r="M6" i="9"/>
  <c r="O61" i="9"/>
  <c r="O49" i="9"/>
  <c r="O37" i="9"/>
  <c r="O25" i="9"/>
  <c r="O13" i="9"/>
  <c r="Q68" i="9"/>
  <c r="Q56" i="9"/>
  <c r="Q44" i="9"/>
  <c r="Q32" i="9"/>
  <c r="Q20" i="9"/>
  <c r="Q8" i="9"/>
  <c r="S63" i="9"/>
  <c r="S51" i="9"/>
  <c r="S39" i="9"/>
  <c r="S27" i="9"/>
  <c r="S15" i="9"/>
  <c r="U14" i="9"/>
  <c r="U68" i="9"/>
  <c r="U56" i="9"/>
  <c r="U44" i="9"/>
  <c r="U32" i="9"/>
  <c r="U20" i="9"/>
  <c r="U43" i="10"/>
  <c r="E68" i="9"/>
  <c r="E55" i="9"/>
  <c r="E41" i="9"/>
  <c r="E27" i="9"/>
  <c r="E11" i="9"/>
  <c r="E67" i="9"/>
  <c r="E54" i="9"/>
  <c r="E40" i="9"/>
  <c r="E26" i="9"/>
  <c r="E10" i="9"/>
  <c r="K64" i="9"/>
  <c r="K52" i="9"/>
  <c r="K40" i="9"/>
  <c r="K28" i="9"/>
  <c r="I70" i="9"/>
  <c r="I58" i="9"/>
  <c r="I46" i="9"/>
  <c r="I34" i="9"/>
  <c r="I22" i="9"/>
  <c r="M65" i="9"/>
  <c r="M53" i="9"/>
  <c r="M41" i="9"/>
  <c r="M29" i="9"/>
  <c r="O5" i="9"/>
  <c r="O60" i="9"/>
  <c r="O48" i="9"/>
  <c r="O36" i="9"/>
  <c r="O24" i="9"/>
  <c r="Q67" i="9"/>
  <c r="Q55" i="9"/>
  <c r="Q43" i="9"/>
  <c r="Q31" i="9"/>
  <c r="Q19" i="9"/>
  <c r="S62" i="9"/>
  <c r="S50" i="9"/>
  <c r="S38" i="9"/>
  <c r="S26" i="9"/>
  <c r="U13" i="9"/>
  <c r="U67" i="9"/>
  <c r="U55" i="9"/>
  <c r="U43" i="9"/>
  <c r="U31" i="9"/>
  <c r="U36" i="10"/>
  <c r="U16" i="10"/>
  <c r="E69" i="9"/>
  <c r="E61" i="9"/>
  <c r="E53" i="9"/>
  <c r="E45" i="9"/>
  <c r="E37" i="9"/>
  <c r="E29" i="9"/>
  <c r="E21" i="9"/>
  <c r="E13" i="9"/>
  <c r="E20" i="9"/>
  <c r="V78" i="9"/>
  <c r="B78" i="9"/>
  <c r="V77" i="9"/>
  <c r="B77" i="9"/>
  <c r="V76" i="9"/>
  <c r="B76" i="9"/>
  <c r="V75" i="9"/>
  <c r="B75" i="9"/>
  <c r="V74" i="9"/>
  <c r="B74" i="9"/>
  <c r="V73" i="9"/>
  <c r="B73" i="9"/>
  <c r="V72" i="9"/>
  <c r="B72" i="9"/>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5" i="6"/>
  <c r="AB78" i="6"/>
  <c r="Z78" i="6"/>
  <c r="X78" i="6"/>
  <c r="V78" i="6"/>
  <c r="T78" i="6"/>
  <c r="R78" i="6"/>
  <c r="B78" i="6"/>
  <c r="AB77" i="6"/>
  <c r="Z77" i="6"/>
  <c r="X77" i="6"/>
  <c r="V77" i="6"/>
  <c r="T77" i="6"/>
  <c r="R77" i="6"/>
  <c r="B77" i="6"/>
  <c r="AB76" i="6"/>
  <c r="AC13" i="6" s="1"/>
  <c r="Z76" i="6"/>
  <c r="AA10" i="6" s="1"/>
  <c r="X76" i="6"/>
  <c r="Y7" i="6" s="1"/>
  <c r="V76" i="6"/>
  <c r="W12" i="6" s="1"/>
  <c r="T76" i="6"/>
  <c r="U9" i="6" s="1"/>
  <c r="R76" i="6"/>
  <c r="S6" i="6" s="1"/>
  <c r="B76" i="6"/>
  <c r="C7" i="6" s="1"/>
  <c r="AB75" i="6"/>
  <c r="Z75" i="6"/>
  <c r="X75" i="6"/>
  <c r="V75" i="6"/>
  <c r="T75" i="6"/>
  <c r="R75" i="6"/>
  <c r="B75" i="6"/>
  <c r="AB74" i="6"/>
  <c r="Z74" i="6"/>
  <c r="X74" i="6"/>
  <c r="V74" i="6"/>
  <c r="T74" i="6"/>
  <c r="R74" i="6"/>
  <c r="B74" i="6"/>
  <c r="AB73" i="6"/>
  <c r="Z73" i="6"/>
  <c r="X73" i="6"/>
  <c r="V73" i="6"/>
  <c r="T73" i="6"/>
  <c r="R73" i="6"/>
  <c r="B73" i="6"/>
  <c r="AB72" i="6"/>
  <c r="Z72" i="6"/>
  <c r="X72" i="6"/>
  <c r="V72" i="6"/>
  <c r="T72" i="6"/>
  <c r="R72" i="6"/>
  <c r="B72" i="6"/>
  <c r="C13" i="9" l="1"/>
  <c r="C25" i="9"/>
  <c r="C37" i="9"/>
  <c r="C49" i="9"/>
  <c r="C61" i="9"/>
  <c r="C14" i="9"/>
  <c r="C26" i="9"/>
  <c r="C38" i="9"/>
  <c r="X38" i="9" s="1"/>
  <c r="C50" i="9"/>
  <c r="C62" i="9"/>
  <c r="C11" i="9"/>
  <c r="C23" i="9"/>
  <c r="C35" i="9"/>
  <c r="C47" i="9"/>
  <c r="C59" i="9"/>
  <c r="C71" i="9"/>
  <c r="C12" i="9"/>
  <c r="C24" i="9"/>
  <c r="C36" i="9"/>
  <c r="C48" i="9"/>
  <c r="C60" i="9"/>
  <c r="X60" i="9" s="1"/>
  <c r="C5" i="9"/>
  <c r="C15" i="9"/>
  <c r="C27" i="9"/>
  <c r="C39" i="9"/>
  <c r="C51" i="9"/>
  <c r="C63" i="9"/>
  <c r="C7" i="9"/>
  <c r="C29" i="9"/>
  <c r="C46" i="9"/>
  <c r="C68" i="9"/>
  <c r="X68" i="9" s="1"/>
  <c r="C8" i="9"/>
  <c r="X8" i="9" s="1"/>
  <c r="C52" i="9"/>
  <c r="C69" i="9"/>
  <c r="C9" i="9"/>
  <c r="C31" i="9"/>
  <c r="X31" i="9" s="1"/>
  <c r="C53" i="9"/>
  <c r="C10" i="9"/>
  <c r="C32" i="9"/>
  <c r="C34" i="9"/>
  <c r="C40" i="9"/>
  <c r="C19" i="9"/>
  <c r="C58" i="9"/>
  <c r="C42" i="9"/>
  <c r="C65" i="9"/>
  <c r="C44" i="9"/>
  <c r="C6" i="9"/>
  <c r="C67" i="9"/>
  <c r="X67" i="9" s="1"/>
  <c r="C30" i="9"/>
  <c r="C70" i="9"/>
  <c r="C16" i="9"/>
  <c r="C55" i="9"/>
  <c r="C28" i="9"/>
  <c r="C54" i="9"/>
  <c r="C43" i="9"/>
  <c r="C33" i="9"/>
  <c r="C17" i="9"/>
  <c r="C56" i="9"/>
  <c r="X56" i="9" s="1"/>
  <c r="C18" i="9"/>
  <c r="C57" i="9"/>
  <c r="C41" i="9"/>
  <c r="C45" i="9"/>
  <c r="C20" i="9"/>
  <c r="C66" i="9"/>
  <c r="C64" i="9"/>
  <c r="C21" i="9"/>
  <c r="C22" i="9"/>
  <c r="W16" i="9"/>
  <c r="X16" i="9" s="1"/>
  <c r="W28" i="9"/>
  <c r="X28" i="9" s="1"/>
  <c r="W40" i="9"/>
  <c r="W52" i="9"/>
  <c r="W64" i="9"/>
  <c r="W17" i="9"/>
  <c r="W29" i="9"/>
  <c r="W41" i="9"/>
  <c r="W53" i="9"/>
  <c r="W65" i="9"/>
  <c r="W6" i="9"/>
  <c r="W18" i="9"/>
  <c r="W30" i="9"/>
  <c r="W42" i="9"/>
  <c r="W54" i="9"/>
  <c r="W66" i="9"/>
  <c r="W7" i="9"/>
  <c r="X7" i="9" s="1"/>
  <c r="W19" i="9"/>
  <c r="W31" i="9"/>
  <c r="W43" i="9"/>
  <c r="W55" i="9"/>
  <c r="W67" i="9"/>
  <c r="W8" i="9"/>
  <c r="W20" i="9"/>
  <c r="W32" i="9"/>
  <c r="W44" i="9"/>
  <c r="W56" i="9"/>
  <c r="W68" i="9"/>
  <c r="W9" i="9"/>
  <c r="W21" i="9"/>
  <c r="W33" i="9"/>
  <c r="W45" i="9"/>
  <c r="W57" i="9"/>
  <c r="W69" i="9"/>
  <c r="W10" i="9"/>
  <c r="W22" i="9"/>
  <c r="W34" i="9"/>
  <c r="W46" i="9"/>
  <c r="W58" i="9"/>
  <c r="W70" i="9"/>
  <c r="W11" i="9"/>
  <c r="W23" i="9"/>
  <c r="W35" i="9"/>
  <c r="W47" i="9"/>
  <c r="W59" i="9"/>
  <c r="W71" i="9"/>
  <c r="W12" i="9"/>
  <c r="W24" i="9"/>
  <c r="W36" i="9"/>
  <c r="W48" i="9"/>
  <c r="W60" i="9"/>
  <c r="W5" i="9"/>
  <c r="W13" i="9"/>
  <c r="X13" i="9" s="1"/>
  <c r="W25" i="9"/>
  <c r="W37" i="9"/>
  <c r="W49" i="9"/>
  <c r="W61" i="9"/>
  <c r="W14" i="9"/>
  <c r="W26" i="9"/>
  <c r="W38" i="9"/>
  <c r="W50" i="9"/>
  <c r="W62" i="9"/>
  <c r="W15" i="9"/>
  <c r="W27" i="9"/>
  <c r="W39" i="9"/>
  <c r="W51" i="9"/>
  <c r="W63" i="9"/>
  <c r="C70" i="6"/>
  <c r="C62" i="6"/>
  <c r="C54" i="6"/>
  <c r="C46" i="6"/>
  <c r="C38" i="6"/>
  <c r="C30" i="6"/>
  <c r="C22" i="6"/>
  <c r="C14" i="6"/>
  <c r="C6" i="6"/>
  <c r="S69" i="6"/>
  <c r="S61" i="6"/>
  <c r="S53" i="6"/>
  <c r="S45" i="6"/>
  <c r="S37" i="6"/>
  <c r="S29" i="6"/>
  <c r="S21" i="6"/>
  <c r="S13" i="6"/>
  <c r="U5" i="6"/>
  <c r="U64" i="6"/>
  <c r="U56" i="6"/>
  <c r="U48" i="6"/>
  <c r="U40" i="6"/>
  <c r="U32" i="6"/>
  <c r="U24" i="6"/>
  <c r="U16" i="6"/>
  <c r="U8" i="6"/>
  <c r="W67" i="6"/>
  <c r="W59" i="6"/>
  <c r="W51" i="6"/>
  <c r="W43" i="6"/>
  <c r="W35" i="6"/>
  <c r="W27" i="6"/>
  <c r="W19" i="6"/>
  <c r="W11" i="6"/>
  <c r="Y70" i="6"/>
  <c r="Y62" i="6"/>
  <c r="Y54" i="6"/>
  <c r="Y46" i="6"/>
  <c r="Y38" i="6"/>
  <c r="Y30" i="6"/>
  <c r="Y22" i="6"/>
  <c r="Y14" i="6"/>
  <c r="Y6" i="6"/>
  <c r="AA65" i="6"/>
  <c r="AA57" i="6"/>
  <c r="AA49" i="6"/>
  <c r="AA41" i="6"/>
  <c r="AA33" i="6"/>
  <c r="AA25" i="6"/>
  <c r="AA17" i="6"/>
  <c r="AA9" i="6"/>
  <c r="AC68" i="6"/>
  <c r="AC60" i="6"/>
  <c r="AC52" i="6"/>
  <c r="AC44" i="6"/>
  <c r="AC36" i="6"/>
  <c r="AC28" i="6"/>
  <c r="AC20" i="6"/>
  <c r="AC12" i="6"/>
  <c r="C69" i="6"/>
  <c r="C61" i="6"/>
  <c r="C53" i="6"/>
  <c r="C45" i="6"/>
  <c r="C37" i="6"/>
  <c r="C29" i="6"/>
  <c r="C21" i="6"/>
  <c r="C13" i="6"/>
  <c r="S68" i="6"/>
  <c r="S60" i="6"/>
  <c r="S52" i="6"/>
  <c r="S44" i="6"/>
  <c r="S36" i="6"/>
  <c r="S28" i="6"/>
  <c r="S20" i="6"/>
  <c r="S12" i="6"/>
  <c r="U71" i="6"/>
  <c r="U63" i="6"/>
  <c r="U55" i="6"/>
  <c r="U47" i="6"/>
  <c r="U39" i="6"/>
  <c r="U31" i="6"/>
  <c r="U23" i="6"/>
  <c r="U15" i="6"/>
  <c r="U7" i="6"/>
  <c r="W66" i="6"/>
  <c r="W58" i="6"/>
  <c r="W50" i="6"/>
  <c r="W42" i="6"/>
  <c r="W34" i="6"/>
  <c r="W26" i="6"/>
  <c r="W18" i="6"/>
  <c r="W10" i="6"/>
  <c r="Y69" i="6"/>
  <c r="Y61" i="6"/>
  <c r="Y53" i="6"/>
  <c r="Y45" i="6"/>
  <c r="Y37" i="6"/>
  <c r="Y29" i="6"/>
  <c r="Y21" i="6"/>
  <c r="Y13" i="6"/>
  <c r="AA5" i="6"/>
  <c r="AA64" i="6"/>
  <c r="AA56" i="6"/>
  <c r="AA48" i="6"/>
  <c r="AA40" i="6"/>
  <c r="AA32" i="6"/>
  <c r="AA24" i="6"/>
  <c r="AA16" i="6"/>
  <c r="AA8" i="6"/>
  <c r="AC67" i="6"/>
  <c r="AC59" i="6"/>
  <c r="AC51" i="6"/>
  <c r="AC43" i="6"/>
  <c r="AC35" i="6"/>
  <c r="AC27" i="6"/>
  <c r="AC19" i="6"/>
  <c r="AC11" i="6"/>
  <c r="C68" i="6"/>
  <c r="C60" i="6"/>
  <c r="C52" i="6"/>
  <c r="C44" i="6"/>
  <c r="C36" i="6"/>
  <c r="C28" i="6"/>
  <c r="C20" i="6"/>
  <c r="C12" i="6"/>
  <c r="S67" i="6"/>
  <c r="S59" i="6"/>
  <c r="S51" i="6"/>
  <c r="S43" i="6"/>
  <c r="S35" i="6"/>
  <c r="S27" i="6"/>
  <c r="S19" i="6"/>
  <c r="S11" i="6"/>
  <c r="U70" i="6"/>
  <c r="U62" i="6"/>
  <c r="U54" i="6"/>
  <c r="U46" i="6"/>
  <c r="U38" i="6"/>
  <c r="U30" i="6"/>
  <c r="U22" i="6"/>
  <c r="U14" i="6"/>
  <c r="U6" i="6"/>
  <c r="W65" i="6"/>
  <c r="W57" i="6"/>
  <c r="W49" i="6"/>
  <c r="W41" i="6"/>
  <c r="W33" i="6"/>
  <c r="W25" i="6"/>
  <c r="W17" i="6"/>
  <c r="W9" i="6"/>
  <c r="Y68" i="6"/>
  <c r="Y60" i="6"/>
  <c r="Y52" i="6"/>
  <c r="Y44" i="6"/>
  <c r="Y36" i="6"/>
  <c r="Y28" i="6"/>
  <c r="Y20" i="6"/>
  <c r="Y12" i="6"/>
  <c r="AA71" i="6"/>
  <c r="AA63" i="6"/>
  <c r="AA55" i="6"/>
  <c r="AA47" i="6"/>
  <c r="AA39" i="6"/>
  <c r="AA31" i="6"/>
  <c r="AA23" i="6"/>
  <c r="AA15" i="6"/>
  <c r="AA7" i="6"/>
  <c r="AC66" i="6"/>
  <c r="AC58" i="6"/>
  <c r="AC50" i="6"/>
  <c r="AC42" i="6"/>
  <c r="AC34" i="6"/>
  <c r="AC26" i="6"/>
  <c r="AC18" i="6"/>
  <c r="AC10" i="6"/>
  <c r="C67" i="6"/>
  <c r="C59" i="6"/>
  <c r="C51" i="6"/>
  <c r="C43" i="6"/>
  <c r="C35" i="6"/>
  <c r="C27" i="6"/>
  <c r="C19" i="6"/>
  <c r="C11" i="6"/>
  <c r="S66" i="6"/>
  <c r="S58" i="6"/>
  <c r="S50" i="6"/>
  <c r="S42" i="6"/>
  <c r="S34" i="6"/>
  <c r="S26" i="6"/>
  <c r="S18" i="6"/>
  <c r="S10" i="6"/>
  <c r="U69" i="6"/>
  <c r="U61" i="6"/>
  <c r="U53" i="6"/>
  <c r="U45" i="6"/>
  <c r="U37" i="6"/>
  <c r="U29" i="6"/>
  <c r="U21" i="6"/>
  <c r="U13" i="6"/>
  <c r="W5" i="6"/>
  <c r="W64" i="6"/>
  <c r="W56" i="6"/>
  <c r="W48" i="6"/>
  <c r="W40" i="6"/>
  <c r="W32" i="6"/>
  <c r="W24" i="6"/>
  <c r="W16" i="6"/>
  <c r="W8" i="6"/>
  <c r="Y67" i="6"/>
  <c r="Y59" i="6"/>
  <c r="Y51" i="6"/>
  <c r="Y43" i="6"/>
  <c r="Y35" i="6"/>
  <c r="Y27" i="6"/>
  <c r="Y19" i="6"/>
  <c r="Y11" i="6"/>
  <c r="AA70" i="6"/>
  <c r="AA62" i="6"/>
  <c r="AA54" i="6"/>
  <c r="AA46" i="6"/>
  <c r="AA38" i="6"/>
  <c r="AA30" i="6"/>
  <c r="AA22" i="6"/>
  <c r="AA14" i="6"/>
  <c r="AA6" i="6"/>
  <c r="AC65" i="6"/>
  <c r="AC57" i="6"/>
  <c r="AC49" i="6"/>
  <c r="AC41" i="6"/>
  <c r="AC33" i="6"/>
  <c r="AC25" i="6"/>
  <c r="AC17" i="6"/>
  <c r="AC9" i="6"/>
  <c r="C66" i="6"/>
  <c r="C58" i="6"/>
  <c r="C50" i="6"/>
  <c r="C42" i="6"/>
  <c r="C34" i="6"/>
  <c r="C26" i="6"/>
  <c r="C18" i="6"/>
  <c r="C10" i="6"/>
  <c r="S65" i="6"/>
  <c r="S57" i="6"/>
  <c r="S49" i="6"/>
  <c r="S41" i="6"/>
  <c r="S33" i="6"/>
  <c r="S25" i="6"/>
  <c r="S17" i="6"/>
  <c r="S9" i="6"/>
  <c r="U68" i="6"/>
  <c r="U60" i="6"/>
  <c r="U52" i="6"/>
  <c r="U44" i="6"/>
  <c r="U36" i="6"/>
  <c r="U28" i="6"/>
  <c r="U20" i="6"/>
  <c r="U12" i="6"/>
  <c r="W71" i="6"/>
  <c r="W63" i="6"/>
  <c r="W55" i="6"/>
  <c r="W47" i="6"/>
  <c r="W39" i="6"/>
  <c r="W31" i="6"/>
  <c r="W23" i="6"/>
  <c r="W15" i="6"/>
  <c r="W7" i="6"/>
  <c r="Y66" i="6"/>
  <c r="Y58" i="6"/>
  <c r="Y50" i="6"/>
  <c r="Y42" i="6"/>
  <c r="Y34" i="6"/>
  <c r="Y26" i="6"/>
  <c r="Y18" i="6"/>
  <c r="Y10" i="6"/>
  <c r="AA69" i="6"/>
  <c r="AA61" i="6"/>
  <c r="AA53" i="6"/>
  <c r="AA45" i="6"/>
  <c r="AA37" i="6"/>
  <c r="AA29" i="6"/>
  <c r="AA21" i="6"/>
  <c r="AA13" i="6"/>
  <c r="AC5" i="6"/>
  <c r="AC64" i="6"/>
  <c r="AC56" i="6"/>
  <c r="AC48" i="6"/>
  <c r="AC40" i="6"/>
  <c r="AC32" i="6"/>
  <c r="AC24" i="6"/>
  <c r="AC16" i="6"/>
  <c r="AC8" i="6"/>
  <c r="C5" i="6"/>
  <c r="C65" i="6"/>
  <c r="C57" i="6"/>
  <c r="C49" i="6"/>
  <c r="C41" i="6"/>
  <c r="C33" i="6"/>
  <c r="C25" i="6"/>
  <c r="C17" i="6"/>
  <c r="C9" i="6"/>
  <c r="S5" i="6"/>
  <c r="S64" i="6"/>
  <c r="S56" i="6"/>
  <c r="S48" i="6"/>
  <c r="S40" i="6"/>
  <c r="S32" i="6"/>
  <c r="S24" i="6"/>
  <c r="S16" i="6"/>
  <c r="S8" i="6"/>
  <c r="U67" i="6"/>
  <c r="U59" i="6"/>
  <c r="U51" i="6"/>
  <c r="U43" i="6"/>
  <c r="U35" i="6"/>
  <c r="U27" i="6"/>
  <c r="U19" i="6"/>
  <c r="U11" i="6"/>
  <c r="W70" i="6"/>
  <c r="W62" i="6"/>
  <c r="W54" i="6"/>
  <c r="W46" i="6"/>
  <c r="W38" i="6"/>
  <c r="W30" i="6"/>
  <c r="W22" i="6"/>
  <c r="W14" i="6"/>
  <c r="W6" i="6"/>
  <c r="Y65" i="6"/>
  <c r="Y57" i="6"/>
  <c r="Y49" i="6"/>
  <c r="Y41" i="6"/>
  <c r="Y33" i="6"/>
  <c r="Y25" i="6"/>
  <c r="Y17" i="6"/>
  <c r="Y9" i="6"/>
  <c r="AA68" i="6"/>
  <c r="AA60" i="6"/>
  <c r="AA52" i="6"/>
  <c r="AA44" i="6"/>
  <c r="AA36" i="6"/>
  <c r="AA28" i="6"/>
  <c r="AA20" i="6"/>
  <c r="AA12" i="6"/>
  <c r="AC71" i="6"/>
  <c r="AC63" i="6"/>
  <c r="AC55" i="6"/>
  <c r="AC47" i="6"/>
  <c r="AC39" i="6"/>
  <c r="AC31" i="6"/>
  <c r="AC23" i="6"/>
  <c r="AC15" i="6"/>
  <c r="AC7" i="6"/>
  <c r="C64" i="6"/>
  <c r="C56" i="6"/>
  <c r="C48" i="6"/>
  <c r="C40" i="6"/>
  <c r="C32" i="6"/>
  <c r="C24" i="6"/>
  <c r="C16" i="6"/>
  <c r="C8" i="6"/>
  <c r="S71" i="6"/>
  <c r="S63" i="6"/>
  <c r="S55" i="6"/>
  <c r="S47" i="6"/>
  <c r="S39" i="6"/>
  <c r="S31" i="6"/>
  <c r="S23" i="6"/>
  <c r="S15" i="6"/>
  <c r="S7" i="6"/>
  <c r="U66" i="6"/>
  <c r="U58" i="6"/>
  <c r="U50" i="6"/>
  <c r="U42" i="6"/>
  <c r="U34" i="6"/>
  <c r="U26" i="6"/>
  <c r="U18" i="6"/>
  <c r="U10" i="6"/>
  <c r="W69" i="6"/>
  <c r="W61" i="6"/>
  <c r="W53" i="6"/>
  <c r="W45" i="6"/>
  <c r="W37" i="6"/>
  <c r="W29" i="6"/>
  <c r="W21" i="6"/>
  <c r="W13" i="6"/>
  <c r="Y5" i="6"/>
  <c r="Y64" i="6"/>
  <c r="Y56" i="6"/>
  <c r="Y48" i="6"/>
  <c r="Y40" i="6"/>
  <c r="Y32" i="6"/>
  <c r="Y24" i="6"/>
  <c r="Y16" i="6"/>
  <c r="Y8" i="6"/>
  <c r="AA67" i="6"/>
  <c r="AA59" i="6"/>
  <c r="AA51" i="6"/>
  <c r="AA43" i="6"/>
  <c r="AA35" i="6"/>
  <c r="AA27" i="6"/>
  <c r="AA19" i="6"/>
  <c r="AA11" i="6"/>
  <c r="AC70" i="6"/>
  <c r="AC62" i="6"/>
  <c r="AC54" i="6"/>
  <c r="AC46" i="6"/>
  <c r="AC38" i="6"/>
  <c r="AC30" i="6"/>
  <c r="AC22" i="6"/>
  <c r="AC14" i="6"/>
  <c r="AC6" i="6"/>
  <c r="C71" i="6"/>
  <c r="C63" i="6"/>
  <c r="C55" i="6"/>
  <c r="C47" i="6"/>
  <c r="C39" i="6"/>
  <c r="C31" i="6"/>
  <c r="C23" i="6"/>
  <c r="C15" i="6"/>
  <c r="S70" i="6"/>
  <c r="S62" i="6"/>
  <c r="S54" i="6"/>
  <c r="S46" i="6"/>
  <c r="S38" i="6"/>
  <c r="S30" i="6"/>
  <c r="S22" i="6"/>
  <c r="S14" i="6"/>
  <c r="U65" i="6"/>
  <c r="U57" i="6"/>
  <c r="U49" i="6"/>
  <c r="U41" i="6"/>
  <c r="AD41" i="6" s="1"/>
  <c r="U33" i="6"/>
  <c r="U25" i="6"/>
  <c r="U17" i="6"/>
  <c r="W68" i="6"/>
  <c r="W60" i="6"/>
  <c r="W52" i="6"/>
  <c r="W44" i="6"/>
  <c r="W36" i="6"/>
  <c r="W28" i="6"/>
  <c r="W20" i="6"/>
  <c r="Y71" i="6"/>
  <c r="Y63" i="6"/>
  <c r="Y55" i="6"/>
  <c r="Y47" i="6"/>
  <c r="Y39" i="6"/>
  <c r="Y31" i="6"/>
  <c r="Y23" i="6"/>
  <c r="Y15" i="6"/>
  <c r="AA66" i="6"/>
  <c r="AA58" i="6"/>
  <c r="AA50" i="6"/>
  <c r="AA42" i="6"/>
  <c r="AA34" i="6"/>
  <c r="AA26" i="6"/>
  <c r="AA18" i="6"/>
  <c r="AC69" i="6"/>
  <c r="AC61" i="6"/>
  <c r="AC53" i="6"/>
  <c r="AC45" i="6"/>
  <c r="AC37" i="6"/>
  <c r="AC29" i="6"/>
  <c r="AC21" i="6"/>
  <c r="X69" i="9"/>
  <c r="X36" i="9"/>
  <c r="X66" i="9"/>
  <c r="X55" i="9"/>
  <c r="X63" i="9"/>
  <c r="X21" i="9"/>
  <c r="X51" i="9"/>
  <c r="X62" i="9"/>
  <c r="X37" i="9"/>
  <c r="X15" i="9"/>
  <c r="X61" i="9"/>
  <c r="X20" i="9"/>
  <c r="W11" i="7"/>
  <c r="W12" i="7"/>
  <c r="W13" i="7"/>
  <c r="W14" i="7"/>
  <c r="W15" i="7"/>
  <c r="W16" i="7"/>
  <c r="W23" i="7"/>
  <c r="W24" i="7"/>
  <c r="W25" i="7"/>
  <c r="W26" i="7"/>
  <c r="W27" i="7"/>
  <c r="W28" i="7"/>
  <c r="W35" i="7"/>
  <c r="W36" i="7"/>
  <c r="W37" i="7"/>
  <c r="W38" i="7"/>
  <c r="W39" i="7"/>
  <c r="W40" i="7"/>
  <c r="W47" i="7"/>
  <c r="W48" i="7"/>
  <c r="W49" i="7"/>
  <c r="W50" i="7"/>
  <c r="W51" i="7"/>
  <c r="W52" i="7"/>
  <c r="W59" i="7"/>
  <c r="W60" i="7"/>
  <c r="W61" i="7"/>
  <c r="W62" i="7"/>
  <c r="W63" i="7"/>
  <c r="W64" i="7"/>
  <c r="W71" i="7"/>
  <c r="W5" i="7"/>
  <c r="V78" i="7"/>
  <c r="V77" i="7"/>
  <c r="V76" i="7"/>
  <c r="W17" i="7" s="1"/>
  <c r="V75" i="7"/>
  <c r="V74" i="7"/>
  <c r="V73" i="7"/>
  <c r="V72" i="7"/>
  <c r="AD67" i="6" l="1"/>
  <c r="W70" i="7"/>
  <c r="W58" i="7"/>
  <c r="W46" i="7"/>
  <c r="W34" i="7"/>
  <c r="W22" i="7"/>
  <c r="W10" i="7"/>
  <c r="W69" i="7"/>
  <c r="W57" i="7"/>
  <c r="W45" i="7"/>
  <c r="W33" i="7"/>
  <c r="W21" i="7"/>
  <c r="W9" i="7"/>
  <c r="W68" i="7"/>
  <c r="W56" i="7"/>
  <c r="W44" i="7"/>
  <c r="W32" i="7"/>
  <c r="W20" i="7"/>
  <c r="W8" i="7"/>
  <c r="W67" i="7"/>
  <c r="W55" i="7"/>
  <c r="W43" i="7"/>
  <c r="W31" i="7"/>
  <c r="W19" i="7"/>
  <c r="W7" i="7"/>
  <c r="W66" i="7"/>
  <c r="W54" i="7"/>
  <c r="W42" i="7"/>
  <c r="W30" i="7"/>
  <c r="W18" i="7"/>
  <c r="W6" i="7"/>
  <c r="AD25" i="6"/>
  <c r="W65" i="7"/>
  <c r="W53" i="7"/>
  <c r="W41" i="7"/>
  <c r="W29" i="7"/>
  <c r="AD65" i="6"/>
  <c r="AD17" i="6"/>
  <c r="AD16" i="6"/>
  <c r="AD34" i="6"/>
  <c r="AD55" i="6"/>
  <c r="AD9" i="6"/>
  <c r="AD33" i="6"/>
  <c r="AD8" i="6"/>
  <c r="AD59" i="6"/>
  <c r="AD28" i="6"/>
  <c r="AD26" i="6"/>
  <c r="AD13" i="6"/>
  <c r="AD47" i="6"/>
  <c r="AD22" i="6"/>
  <c r="AD36" i="6"/>
  <c r="AD21" i="6"/>
  <c r="AD30" i="6"/>
  <c r="AD49" i="6"/>
  <c r="AD24" i="6"/>
  <c r="AD11" i="6"/>
  <c r="AD44" i="6"/>
  <c r="AD42" i="6"/>
  <c r="AD29" i="6"/>
  <c r="AD63" i="6"/>
  <c r="AD38" i="6"/>
  <c r="AD57" i="6"/>
  <c r="AD32" i="6"/>
  <c r="AD19" i="6"/>
  <c r="AD5" i="6"/>
  <c r="AD52" i="6"/>
  <c r="AD50" i="6"/>
  <c r="AD37" i="6"/>
  <c r="AD7" i="6"/>
  <c r="AD71" i="6"/>
  <c r="AD46" i="6"/>
  <c r="AD40" i="6"/>
  <c r="AD27" i="6"/>
  <c r="AD60" i="6"/>
  <c r="AD58" i="6"/>
  <c r="AD45" i="6"/>
  <c r="AD15" i="6"/>
  <c r="AD54" i="6"/>
  <c r="AD48" i="6"/>
  <c r="AD35" i="6"/>
  <c r="AD68" i="6"/>
  <c r="AD66" i="6"/>
  <c r="AD53" i="6"/>
  <c r="AD23" i="6"/>
  <c r="AD62" i="6"/>
  <c r="AD56" i="6"/>
  <c r="AD43" i="6"/>
  <c r="AD12" i="6"/>
  <c r="AD10" i="6"/>
  <c r="AD61" i="6"/>
  <c r="AD31" i="6"/>
  <c r="AD6" i="6"/>
  <c r="AD70" i="6"/>
  <c r="AD64" i="6"/>
  <c r="AD51" i="6"/>
  <c r="AD20" i="6"/>
  <c r="AD18" i="6"/>
  <c r="AD69" i="6"/>
  <c r="AD39" i="6"/>
  <c r="AD14" i="6"/>
  <c r="X70" i="9"/>
  <c r="X42" i="9"/>
  <c r="X10" i="9"/>
  <c r="X18" i="9"/>
  <c r="X29" i="9"/>
  <c r="X24" i="9"/>
  <c r="X19" i="9"/>
  <c r="X71" i="9"/>
  <c r="X14" i="9"/>
  <c r="X12" i="9"/>
  <c r="X9" i="9"/>
  <c r="X26" i="9"/>
  <c r="X32" i="9"/>
  <c r="X35" i="9"/>
  <c r="X27" i="9"/>
  <c r="X11" i="9"/>
  <c r="X25" i="9"/>
  <c r="X50" i="9"/>
  <c r="X53" i="9"/>
  <c r="X40" i="9"/>
  <c r="X5" i="9"/>
  <c r="X41" i="9"/>
  <c r="X30" i="9"/>
  <c r="X39" i="9"/>
  <c r="X23" i="9"/>
  <c r="X6" i="9"/>
  <c r="X34" i="9"/>
  <c r="X48" i="9"/>
  <c r="X54" i="9"/>
  <c r="X46" i="9"/>
  <c r="X49" i="9"/>
  <c r="X33" i="9"/>
  <c r="X47" i="9"/>
  <c r="X43" i="9"/>
  <c r="X22" i="9"/>
  <c r="X17" i="9"/>
  <c r="X45" i="9"/>
  <c r="X64" i="9"/>
  <c r="X59" i="9"/>
  <c r="X65" i="9"/>
  <c r="X57" i="9"/>
  <c r="X52" i="9"/>
  <c r="X44" i="9"/>
  <c r="X58" i="9"/>
  <c r="AD73" i="6" l="1"/>
  <c r="AD74" i="6"/>
  <c r="AD75" i="6"/>
  <c r="AD77" i="6"/>
  <c r="AD78" i="6"/>
  <c r="AD72" i="6"/>
  <c r="AD76" i="6"/>
  <c r="X78" i="9"/>
  <c r="X73" i="9"/>
  <c r="X72" i="9"/>
  <c r="X74" i="9"/>
  <c r="X75" i="9"/>
  <c r="X76" i="9"/>
  <c r="X77" i="9"/>
  <c r="Y47" i="9" l="1"/>
  <c r="Y16" i="9"/>
  <c r="Y20" i="9"/>
  <c r="Y44" i="9"/>
  <c r="Y12" i="9"/>
  <c r="Y54" i="9"/>
  <c r="Y25" i="9"/>
  <c r="Y51" i="9"/>
  <c r="Y60" i="9"/>
  <c r="Y50" i="9"/>
  <c r="Y27" i="9"/>
  <c r="Y58" i="9"/>
  <c r="Y66" i="9"/>
  <c r="Y71" i="9"/>
  <c r="Y48" i="9"/>
  <c r="Y33" i="9"/>
  <c r="Y57" i="9"/>
  <c r="Y38" i="9"/>
  <c r="Y63" i="9"/>
  <c r="Y13" i="9"/>
  <c r="Y10" i="9"/>
  <c r="Y9" i="9"/>
  <c r="Y29" i="9"/>
  <c r="Y30" i="9"/>
  <c r="Y49" i="9"/>
  <c r="Y19" i="9"/>
  <c r="Y39" i="9"/>
  <c r="Y35" i="9"/>
  <c r="Y6" i="9"/>
  <c r="Y40" i="9"/>
  <c r="Y8" i="9"/>
  <c r="Y17" i="9"/>
  <c r="Y5" i="9"/>
  <c r="Y61" i="9"/>
  <c r="Y46" i="9"/>
  <c r="Y21" i="9"/>
  <c r="Y41" i="9"/>
  <c r="Y52" i="9"/>
  <c r="Y22" i="9"/>
  <c r="Y53" i="9"/>
  <c r="Y59" i="9"/>
  <c r="Y68" i="9"/>
  <c r="Y43" i="9"/>
  <c r="Y26" i="9"/>
  <c r="Y34" i="9"/>
  <c r="Y11" i="9"/>
  <c r="Y23" i="9"/>
  <c r="Y37" i="9"/>
  <c r="Y15" i="9"/>
  <c r="Y45" i="9"/>
  <c r="Y28" i="9"/>
  <c r="Y7" i="9"/>
  <c r="Y62" i="9"/>
  <c r="Y31" i="9"/>
  <c r="Y67" i="9"/>
  <c r="Y24" i="9"/>
  <c r="Y42" i="9"/>
  <c r="Y14" i="9"/>
  <c r="Y18" i="9"/>
  <c r="Y69" i="9"/>
  <c r="Y55" i="9"/>
  <c r="Y70" i="9"/>
  <c r="Y32" i="9"/>
  <c r="Y64" i="9"/>
  <c r="Y65" i="9"/>
  <c r="Y36" i="9"/>
  <c r="Y56" i="9"/>
  <c r="AE55" i="6"/>
  <c r="AE52" i="6"/>
  <c r="AE14" i="6"/>
  <c r="AE50" i="6"/>
  <c r="AE38" i="6"/>
  <c r="AE43" i="6"/>
  <c r="AE56" i="6"/>
  <c r="AE29" i="6"/>
  <c r="AE12" i="6"/>
  <c r="AE46" i="6"/>
  <c r="AE62" i="6"/>
  <c r="AE11" i="6"/>
  <c r="AE20" i="6"/>
  <c r="AE16" i="6"/>
  <c r="AE22" i="6"/>
  <c r="AE63" i="6"/>
  <c r="AE65" i="6"/>
  <c r="AE7" i="6"/>
  <c r="AE51" i="6"/>
  <c r="AE47" i="6"/>
  <c r="AE45" i="6"/>
  <c r="AE27" i="6"/>
  <c r="AE58" i="6"/>
  <c r="AE49" i="6"/>
  <c r="AE57" i="6"/>
  <c r="AE10" i="6"/>
  <c r="AE37" i="6"/>
  <c r="AE30" i="6"/>
  <c r="AE69" i="6"/>
  <c r="AE67" i="6"/>
  <c r="AE32" i="6"/>
  <c r="AE48" i="6"/>
  <c r="AE25" i="6"/>
  <c r="AE17" i="6"/>
  <c r="AE68" i="6"/>
  <c r="AE31" i="6"/>
  <c r="AE42" i="6"/>
  <c r="AE53" i="6"/>
  <c r="AE13" i="6"/>
  <c r="AE18" i="6"/>
  <c r="AE15" i="6"/>
  <c r="AE5" i="6"/>
  <c r="AE40" i="6"/>
  <c r="AE35" i="6"/>
  <c r="AE61" i="6"/>
  <c r="AE71" i="6"/>
  <c r="AE54" i="6"/>
  <c r="AE59" i="6"/>
  <c r="AE34" i="6"/>
  <c r="AE39" i="6"/>
  <c r="AE8" i="6"/>
  <c r="AE26" i="6"/>
  <c r="AE28" i="6"/>
  <c r="AE60" i="6"/>
  <c r="AE44" i="6"/>
  <c r="AE66" i="6"/>
  <c r="AE6" i="6"/>
  <c r="AE21" i="6"/>
  <c r="AE24" i="6"/>
  <c r="AE9" i="6"/>
  <c r="AE70" i="6"/>
  <c r="AE36" i="6"/>
  <c r="AE64" i="6"/>
  <c r="AE19" i="6"/>
  <c r="AE41" i="6"/>
  <c r="AE23" i="6"/>
  <c r="AE33" i="6"/>
  <c r="T78" i="7"/>
  <c r="R78" i="7"/>
  <c r="P78" i="7"/>
  <c r="N78" i="7"/>
  <c r="L78" i="7"/>
  <c r="J78" i="7"/>
  <c r="H78" i="7"/>
  <c r="F78" i="7"/>
  <c r="D78" i="7"/>
  <c r="B78" i="7"/>
  <c r="T77" i="7"/>
  <c r="R77" i="7"/>
  <c r="P77" i="7"/>
  <c r="N77" i="7"/>
  <c r="L77" i="7"/>
  <c r="J77" i="7"/>
  <c r="H77" i="7"/>
  <c r="F77" i="7"/>
  <c r="D77" i="7"/>
  <c r="B77" i="7"/>
  <c r="T76" i="7"/>
  <c r="R76" i="7"/>
  <c r="P76" i="7"/>
  <c r="N76" i="7"/>
  <c r="O70" i="7" s="1"/>
  <c r="L76" i="7"/>
  <c r="J76" i="7"/>
  <c r="K68" i="7" s="1"/>
  <c r="H76" i="7"/>
  <c r="I61" i="7" s="1"/>
  <c r="F76" i="7"/>
  <c r="D76" i="7"/>
  <c r="B76" i="7"/>
  <c r="C69" i="7" s="1"/>
  <c r="T75" i="7"/>
  <c r="R75" i="7"/>
  <c r="P75" i="7"/>
  <c r="N75" i="7"/>
  <c r="L75" i="7"/>
  <c r="J75" i="7"/>
  <c r="H75" i="7"/>
  <c r="F75" i="7"/>
  <c r="D75" i="7"/>
  <c r="B75" i="7"/>
  <c r="T74" i="7"/>
  <c r="U5" i="7" s="1"/>
  <c r="R74" i="7"/>
  <c r="S70" i="7" s="1"/>
  <c r="P74" i="7"/>
  <c r="N74" i="7"/>
  <c r="L74" i="7"/>
  <c r="J74" i="7"/>
  <c r="H74" i="7"/>
  <c r="F74" i="7"/>
  <c r="D74" i="7"/>
  <c r="B74" i="7"/>
  <c r="T73" i="7"/>
  <c r="R73" i="7"/>
  <c r="P73" i="7"/>
  <c r="N73" i="7"/>
  <c r="L73" i="7"/>
  <c r="J73" i="7"/>
  <c r="H73" i="7"/>
  <c r="F73" i="7"/>
  <c r="D73" i="7"/>
  <c r="B73" i="7"/>
  <c r="T72" i="7"/>
  <c r="R72" i="7"/>
  <c r="P72" i="7"/>
  <c r="N72" i="7"/>
  <c r="L72" i="7"/>
  <c r="J72" i="7"/>
  <c r="H72" i="7"/>
  <c r="F72" i="7"/>
  <c r="D72" i="7"/>
  <c r="B72" i="7"/>
  <c r="U71" i="7"/>
  <c r="Q71" i="7"/>
  <c r="M71" i="7"/>
  <c r="G71" i="7"/>
  <c r="E71" i="7"/>
  <c r="U70" i="7"/>
  <c r="Q70" i="7"/>
  <c r="M70" i="7"/>
  <c r="G70" i="7"/>
  <c r="E70" i="7"/>
  <c r="U69" i="7"/>
  <c r="Q69" i="7"/>
  <c r="O69" i="7"/>
  <c r="M69" i="7"/>
  <c r="K69" i="7"/>
  <c r="G69" i="7"/>
  <c r="E69" i="7"/>
  <c r="U68" i="7"/>
  <c r="Q68" i="7"/>
  <c r="O68" i="7"/>
  <c r="M68" i="7"/>
  <c r="G68" i="7"/>
  <c r="E68" i="7"/>
  <c r="U67" i="7"/>
  <c r="Q67" i="7"/>
  <c r="O67" i="7"/>
  <c r="M67" i="7"/>
  <c r="G67" i="7"/>
  <c r="E67" i="7"/>
  <c r="C67" i="7"/>
  <c r="U66" i="7"/>
  <c r="Q66" i="7"/>
  <c r="M66" i="7"/>
  <c r="G66" i="7"/>
  <c r="E66" i="7"/>
  <c r="U65" i="7"/>
  <c r="Q65" i="7"/>
  <c r="M65" i="7"/>
  <c r="K65" i="7"/>
  <c r="G65" i="7"/>
  <c r="E65" i="7"/>
  <c r="U64" i="7"/>
  <c r="Q64" i="7"/>
  <c r="M64" i="7"/>
  <c r="G64" i="7"/>
  <c r="E64" i="7"/>
  <c r="U63" i="7"/>
  <c r="Q63" i="7"/>
  <c r="M63" i="7"/>
  <c r="G63" i="7"/>
  <c r="E63" i="7"/>
  <c r="U62" i="7"/>
  <c r="Q62" i="7"/>
  <c r="M62" i="7"/>
  <c r="G62" i="7"/>
  <c r="E62" i="7"/>
  <c r="C62" i="7"/>
  <c r="U61" i="7"/>
  <c r="Q61" i="7"/>
  <c r="M61" i="7"/>
  <c r="K61" i="7"/>
  <c r="G61" i="7"/>
  <c r="E61" i="7"/>
  <c r="U60" i="7"/>
  <c r="Q60" i="7"/>
  <c r="M60" i="7"/>
  <c r="G60" i="7"/>
  <c r="E60" i="7"/>
  <c r="U59" i="7"/>
  <c r="Q59" i="7"/>
  <c r="M59" i="7"/>
  <c r="G59" i="7"/>
  <c r="E59" i="7"/>
  <c r="U58" i="7"/>
  <c r="Q58" i="7"/>
  <c r="M58" i="7"/>
  <c r="G58" i="7"/>
  <c r="E58" i="7"/>
  <c r="U57" i="7"/>
  <c r="Q57" i="7"/>
  <c r="M57" i="7"/>
  <c r="K57" i="7"/>
  <c r="I57" i="7"/>
  <c r="G57" i="7"/>
  <c r="E57" i="7"/>
  <c r="U56" i="7"/>
  <c r="Q56" i="7"/>
  <c r="M56" i="7"/>
  <c r="I56" i="7"/>
  <c r="G56" i="7"/>
  <c r="E56" i="7"/>
  <c r="U55" i="7"/>
  <c r="Q55" i="7"/>
  <c r="M55" i="7"/>
  <c r="G55" i="7"/>
  <c r="E55" i="7"/>
  <c r="C55" i="7"/>
  <c r="U54" i="7"/>
  <c r="Q54" i="7"/>
  <c r="M54" i="7"/>
  <c r="G54" i="7"/>
  <c r="E54" i="7"/>
  <c r="U53" i="7"/>
  <c r="Q53" i="7"/>
  <c r="M53" i="7"/>
  <c r="K53" i="7"/>
  <c r="G53" i="7"/>
  <c r="E53" i="7"/>
  <c r="U52" i="7"/>
  <c r="Q52" i="7"/>
  <c r="M52" i="7"/>
  <c r="G52" i="7"/>
  <c r="E52" i="7"/>
  <c r="U51" i="7"/>
  <c r="Q51" i="7"/>
  <c r="M51" i="7"/>
  <c r="G51" i="7"/>
  <c r="E51" i="7"/>
  <c r="U50" i="7"/>
  <c r="Q50" i="7"/>
  <c r="M50" i="7"/>
  <c r="G50" i="7"/>
  <c r="E50" i="7"/>
  <c r="U49" i="7"/>
  <c r="Q49" i="7"/>
  <c r="O49" i="7"/>
  <c r="M49" i="7"/>
  <c r="K49" i="7"/>
  <c r="G49" i="7"/>
  <c r="E49" i="7"/>
  <c r="C49" i="7"/>
  <c r="U48" i="7"/>
  <c r="Q48" i="7"/>
  <c r="O48" i="7"/>
  <c r="M48" i="7"/>
  <c r="G48" i="7"/>
  <c r="E48" i="7"/>
  <c r="U47" i="7"/>
  <c r="Q47" i="7"/>
  <c r="O47" i="7"/>
  <c r="M47" i="7"/>
  <c r="G47" i="7"/>
  <c r="E47" i="7"/>
  <c r="U46" i="7"/>
  <c r="Q46" i="7"/>
  <c r="M46" i="7"/>
  <c r="G46" i="7"/>
  <c r="E46" i="7"/>
  <c r="U45" i="7"/>
  <c r="Q45" i="7"/>
  <c r="M45" i="7"/>
  <c r="K45" i="7"/>
  <c r="G45" i="7"/>
  <c r="E45" i="7"/>
  <c r="U44" i="7"/>
  <c r="Q44" i="7"/>
  <c r="M44" i="7"/>
  <c r="G44" i="7"/>
  <c r="E44" i="7"/>
  <c r="U43" i="7"/>
  <c r="S43" i="7"/>
  <c r="Q43" i="7"/>
  <c r="M43" i="7"/>
  <c r="G43" i="7"/>
  <c r="E43" i="7"/>
  <c r="U42" i="7"/>
  <c r="Q42" i="7"/>
  <c r="M42" i="7"/>
  <c r="G42" i="7"/>
  <c r="E42" i="7"/>
  <c r="C42" i="7"/>
  <c r="U41" i="7"/>
  <c r="Q41" i="7"/>
  <c r="M41" i="7"/>
  <c r="K41" i="7"/>
  <c r="I41" i="7"/>
  <c r="G41" i="7"/>
  <c r="E41" i="7"/>
  <c r="U40" i="7"/>
  <c r="Q40" i="7"/>
  <c r="M40" i="7"/>
  <c r="I40" i="7"/>
  <c r="G40" i="7"/>
  <c r="E40" i="7"/>
  <c r="U39" i="7"/>
  <c r="Q39" i="7"/>
  <c r="M39" i="7"/>
  <c r="I39" i="7"/>
  <c r="G39" i="7"/>
  <c r="E39" i="7"/>
  <c r="U38" i="7"/>
  <c r="Q38" i="7"/>
  <c r="M38" i="7"/>
  <c r="I38" i="7"/>
  <c r="G38" i="7"/>
  <c r="E38" i="7"/>
  <c r="U37" i="7"/>
  <c r="Q37" i="7"/>
  <c r="M37" i="7"/>
  <c r="K37" i="7"/>
  <c r="G37" i="7"/>
  <c r="E37" i="7"/>
  <c r="C37" i="7"/>
  <c r="U36" i="7"/>
  <c r="Q36" i="7"/>
  <c r="M36" i="7"/>
  <c r="K36" i="7"/>
  <c r="G36" i="7"/>
  <c r="E36" i="7"/>
  <c r="U35" i="7"/>
  <c r="Q35" i="7"/>
  <c r="M35" i="7"/>
  <c r="K35" i="7"/>
  <c r="G35" i="7"/>
  <c r="E35" i="7"/>
  <c r="U34" i="7"/>
  <c r="Q34" i="7"/>
  <c r="M34" i="7"/>
  <c r="K34" i="7"/>
  <c r="G34" i="7"/>
  <c r="E34" i="7"/>
  <c r="C34" i="7"/>
  <c r="U33" i="7"/>
  <c r="Q33" i="7"/>
  <c r="M33" i="7"/>
  <c r="K33" i="7"/>
  <c r="G33" i="7"/>
  <c r="E33" i="7"/>
  <c r="U32" i="7"/>
  <c r="Q32" i="7"/>
  <c r="M32" i="7"/>
  <c r="K32" i="7"/>
  <c r="I32" i="7"/>
  <c r="G32" i="7"/>
  <c r="E32" i="7"/>
  <c r="U31" i="7"/>
  <c r="Q31" i="7"/>
  <c r="M31" i="7"/>
  <c r="K31" i="7"/>
  <c r="G31" i="7"/>
  <c r="E31" i="7"/>
  <c r="U30" i="7"/>
  <c r="Q30" i="7"/>
  <c r="M30" i="7"/>
  <c r="K30" i="7"/>
  <c r="G30" i="7"/>
  <c r="E30" i="7"/>
  <c r="U29" i="7"/>
  <c r="Q29" i="7"/>
  <c r="M29" i="7"/>
  <c r="K29" i="7"/>
  <c r="G29" i="7"/>
  <c r="E29" i="7"/>
  <c r="C29" i="7"/>
  <c r="U28" i="7"/>
  <c r="Q28" i="7"/>
  <c r="M28" i="7"/>
  <c r="K28" i="7"/>
  <c r="G28" i="7"/>
  <c r="E28" i="7"/>
  <c r="U27" i="7"/>
  <c r="S27" i="7"/>
  <c r="Q27" i="7"/>
  <c r="M27" i="7"/>
  <c r="K27" i="7"/>
  <c r="G27" i="7"/>
  <c r="E27" i="7"/>
  <c r="U26" i="7"/>
  <c r="Q26" i="7"/>
  <c r="M26" i="7"/>
  <c r="K26" i="7"/>
  <c r="I26" i="7"/>
  <c r="G26" i="7"/>
  <c r="E26" i="7"/>
  <c r="C26" i="7"/>
  <c r="U25" i="7"/>
  <c r="Q25" i="7"/>
  <c r="M25" i="7"/>
  <c r="K25" i="7"/>
  <c r="I25" i="7"/>
  <c r="G25" i="7"/>
  <c r="E25" i="7"/>
  <c r="U24" i="7"/>
  <c r="Q24" i="7"/>
  <c r="M24" i="7"/>
  <c r="K24" i="7"/>
  <c r="G24" i="7"/>
  <c r="E24" i="7"/>
  <c r="U23" i="7"/>
  <c r="Q23" i="7"/>
  <c r="M23" i="7"/>
  <c r="K23" i="7"/>
  <c r="G23" i="7"/>
  <c r="E23" i="7"/>
  <c r="U22" i="7"/>
  <c r="Q22" i="7"/>
  <c r="M22" i="7"/>
  <c r="K22" i="7"/>
  <c r="G22" i="7"/>
  <c r="E22" i="7"/>
  <c r="C22" i="7"/>
  <c r="U21" i="7"/>
  <c r="Q21" i="7"/>
  <c r="M21" i="7"/>
  <c r="K21" i="7"/>
  <c r="G21" i="7"/>
  <c r="E21" i="7"/>
  <c r="C21" i="7"/>
  <c r="U20" i="7"/>
  <c r="Q20" i="7"/>
  <c r="M20" i="7"/>
  <c r="K20" i="7"/>
  <c r="G20" i="7"/>
  <c r="E20" i="7"/>
  <c r="U19" i="7"/>
  <c r="S19" i="7"/>
  <c r="Q19" i="7"/>
  <c r="M19" i="7"/>
  <c r="K19" i="7"/>
  <c r="I19" i="7"/>
  <c r="G19" i="7"/>
  <c r="E19" i="7"/>
  <c r="U18" i="7"/>
  <c r="Q18" i="7"/>
  <c r="M18" i="7"/>
  <c r="K18" i="7"/>
  <c r="G18" i="7"/>
  <c r="E18" i="7"/>
  <c r="C18" i="7"/>
  <c r="U17" i="7"/>
  <c r="Q17" i="7"/>
  <c r="M17" i="7"/>
  <c r="K17" i="7"/>
  <c r="G17" i="7"/>
  <c r="E17" i="7"/>
  <c r="C17" i="7"/>
  <c r="U16" i="7"/>
  <c r="Q16" i="7"/>
  <c r="M16" i="7"/>
  <c r="K16" i="7"/>
  <c r="G16" i="7"/>
  <c r="E16" i="7"/>
  <c r="C16" i="7"/>
  <c r="U15" i="7"/>
  <c r="Q15" i="7"/>
  <c r="O15" i="7"/>
  <c r="M15" i="7"/>
  <c r="K15" i="7"/>
  <c r="G15" i="7"/>
  <c r="E15" i="7"/>
  <c r="U14" i="7"/>
  <c r="Q14" i="7"/>
  <c r="O14" i="7"/>
  <c r="M14" i="7"/>
  <c r="K14" i="7"/>
  <c r="G14" i="7"/>
  <c r="E14" i="7"/>
  <c r="C14" i="7"/>
  <c r="U13" i="7"/>
  <c r="Q13" i="7"/>
  <c r="M13" i="7"/>
  <c r="K13" i="7"/>
  <c r="I13" i="7"/>
  <c r="G13" i="7"/>
  <c r="E13" i="7"/>
  <c r="U12" i="7"/>
  <c r="Q12" i="7"/>
  <c r="M12" i="7"/>
  <c r="K12" i="7"/>
  <c r="G12" i="7"/>
  <c r="E12" i="7"/>
  <c r="U11" i="7"/>
  <c r="Q11" i="7"/>
  <c r="O11" i="7"/>
  <c r="M11" i="7"/>
  <c r="K11" i="7"/>
  <c r="G11" i="7"/>
  <c r="E11" i="7"/>
  <c r="U10" i="7"/>
  <c r="Q10" i="7"/>
  <c r="M10" i="7"/>
  <c r="K10" i="7"/>
  <c r="G10" i="7"/>
  <c r="E10" i="7"/>
  <c r="U9" i="7"/>
  <c r="Q9" i="7"/>
  <c r="M9" i="7"/>
  <c r="K9" i="7"/>
  <c r="I9" i="7"/>
  <c r="G9" i="7"/>
  <c r="E9" i="7"/>
  <c r="U8" i="7"/>
  <c r="Q8" i="7"/>
  <c r="O8" i="7"/>
  <c r="M8" i="7"/>
  <c r="K8" i="7"/>
  <c r="G8" i="7"/>
  <c r="E8" i="7"/>
  <c r="U7" i="7"/>
  <c r="Q7" i="7"/>
  <c r="M7" i="7"/>
  <c r="K7" i="7"/>
  <c r="G7" i="7"/>
  <c r="E7" i="7"/>
  <c r="U6" i="7"/>
  <c r="S6" i="7"/>
  <c r="Q6" i="7"/>
  <c r="O6" i="7"/>
  <c r="M6" i="7"/>
  <c r="K6" i="7"/>
  <c r="G6" i="7"/>
  <c r="E6" i="7"/>
  <c r="Q5" i="7"/>
  <c r="M5" i="7"/>
  <c r="K5" i="7"/>
  <c r="I5" i="7"/>
  <c r="G5" i="7"/>
  <c r="E5" i="7"/>
  <c r="S59" i="7" l="1"/>
  <c r="S11" i="7"/>
  <c r="C39" i="7"/>
  <c r="C44" i="7"/>
  <c r="C51" i="7"/>
  <c r="X51" i="7" s="1"/>
  <c r="C58" i="7"/>
  <c r="S8" i="7"/>
  <c r="C15" i="7"/>
  <c r="C23" i="7"/>
  <c r="C31" i="7"/>
  <c r="S35" i="7"/>
  <c r="C46" i="7"/>
  <c r="S47" i="7"/>
  <c r="C53" i="7"/>
  <c r="X53" i="7" s="1"/>
  <c r="C60" i="7"/>
  <c r="S63" i="7"/>
  <c r="C10" i="7"/>
  <c r="C5" i="7"/>
  <c r="C6" i="7"/>
  <c r="C11" i="7"/>
  <c r="X11" i="7" s="1"/>
  <c r="C13" i="7"/>
  <c r="C7" i="7"/>
  <c r="C8" i="7"/>
  <c r="C9" i="7"/>
  <c r="X9" i="7" s="1"/>
  <c r="C12" i="7"/>
  <c r="X12" i="7" s="1"/>
  <c r="S5" i="7"/>
  <c r="S13" i="7"/>
  <c r="C36" i="7"/>
  <c r="C41" i="7"/>
  <c r="C48" i="7"/>
  <c r="C64" i="7"/>
  <c r="C71" i="7"/>
  <c r="S10" i="7"/>
  <c r="C20" i="7"/>
  <c r="X20" i="7" s="1"/>
  <c r="C25" i="7"/>
  <c r="C28" i="7"/>
  <c r="X28" i="7" s="1"/>
  <c r="C57" i="7"/>
  <c r="X57" i="7" s="1"/>
  <c r="C66" i="7"/>
  <c r="S67" i="7"/>
  <c r="S7" i="7"/>
  <c r="C33" i="7"/>
  <c r="C38" i="7"/>
  <c r="C43" i="7"/>
  <c r="S51" i="7"/>
  <c r="X22" i="7"/>
  <c r="C30" i="7"/>
  <c r="S39" i="7"/>
  <c r="C45" i="7"/>
  <c r="C50" i="7"/>
  <c r="C59" i="7"/>
  <c r="C68" i="7"/>
  <c r="S12" i="7"/>
  <c r="C19" i="7"/>
  <c r="X19" i="7" s="1"/>
  <c r="S23" i="7"/>
  <c r="S31" i="7"/>
  <c r="C35" i="7"/>
  <c r="C47" i="7"/>
  <c r="C52" i="7"/>
  <c r="S55" i="7"/>
  <c r="C61" i="7"/>
  <c r="S15" i="7"/>
  <c r="C27" i="7"/>
  <c r="C40" i="7"/>
  <c r="C54" i="7"/>
  <c r="C63" i="7"/>
  <c r="S71" i="7"/>
  <c r="S9" i="7"/>
  <c r="C24" i="7"/>
  <c r="X24" i="7" s="1"/>
  <c r="C32" i="7"/>
  <c r="X32" i="7" s="1"/>
  <c r="C56" i="7"/>
  <c r="C65" i="7"/>
  <c r="C70" i="7"/>
  <c r="O16" i="7"/>
  <c r="O17" i="7"/>
  <c r="O18" i="7"/>
  <c r="O32" i="7"/>
  <c r="O33" i="7"/>
  <c r="O34" i="7"/>
  <c r="O35" i="7"/>
  <c r="O46" i="7"/>
  <c r="O66" i="7"/>
  <c r="O9" i="7"/>
  <c r="O19" i="7"/>
  <c r="O36" i="7"/>
  <c r="O37" i="7"/>
  <c r="O38" i="7"/>
  <c r="O39" i="7"/>
  <c r="O43" i="7"/>
  <c r="O44" i="7"/>
  <c r="O45" i="7"/>
  <c r="O63" i="7"/>
  <c r="O64" i="7"/>
  <c r="O65" i="7"/>
  <c r="O10" i="7"/>
  <c r="O20" i="7"/>
  <c r="O21" i="7"/>
  <c r="O22" i="7"/>
  <c r="O23" i="7"/>
  <c r="O40" i="7"/>
  <c r="O42" i="7"/>
  <c r="O62" i="7"/>
  <c r="O24" i="7"/>
  <c r="O55" i="7"/>
  <c r="X55" i="7" s="1"/>
  <c r="O59" i="7"/>
  <c r="O60" i="7"/>
  <c r="O61" i="7"/>
  <c r="O41" i="7"/>
  <c r="O5" i="7"/>
  <c r="O12" i="7"/>
  <c r="O25" i="7"/>
  <c r="O54" i="7"/>
  <c r="O56" i="7"/>
  <c r="O58" i="7"/>
  <c r="O26" i="7"/>
  <c r="X26" i="7" s="1"/>
  <c r="O27" i="7"/>
  <c r="O51" i="7"/>
  <c r="O52" i="7"/>
  <c r="O53" i="7"/>
  <c r="O57" i="7"/>
  <c r="O71" i="7"/>
  <c r="O7" i="7"/>
  <c r="O13" i="7"/>
  <c r="O28" i="7"/>
  <c r="O29" i="7"/>
  <c r="X29" i="7" s="1"/>
  <c r="O30" i="7"/>
  <c r="O31" i="7"/>
  <c r="O50" i="7"/>
  <c r="I45" i="7"/>
  <c r="I7" i="7"/>
  <c r="I11" i="7"/>
  <c r="I22" i="7"/>
  <c r="I28" i="7"/>
  <c r="I35" i="7"/>
  <c r="I46" i="7"/>
  <c r="I47" i="7"/>
  <c r="I62" i="7"/>
  <c r="X62" i="7" s="1"/>
  <c r="I63" i="7"/>
  <c r="I6" i="7"/>
  <c r="I15" i="7"/>
  <c r="I16" i="7"/>
  <c r="X16" i="7" s="1"/>
  <c r="I23" i="7"/>
  <c r="I29" i="7"/>
  <c r="I48" i="7"/>
  <c r="I49" i="7"/>
  <c r="X49" i="7" s="1"/>
  <c r="I64" i="7"/>
  <c r="I65" i="7"/>
  <c r="I10" i="7"/>
  <c r="I34" i="7"/>
  <c r="X34" i="7" s="1"/>
  <c r="I44" i="7"/>
  <c r="I8" i="7"/>
  <c r="I12" i="7"/>
  <c r="I17" i="7"/>
  <c r="X17" i="7" s="1"/>
  <c r="I30" i="7"/>
  <c r="I36" i="7"/>
  <c r="I50" i="7"/>
  <c r="I51" i="7"/>
  <c r="I66" i="7"/>
  <c r="I67" i="7"/>
  <c r="X67" i="7" s="1"/>
  <c r="I18" i="7"/>
  <c r="X18" i="7" s="1"/>
  <c r="I24" i="7"/>
  <c r="I31" i="7"/>
  <c r="I37" i="7"/>
  <c r="X37" i="7" s="1"/>
  <c r="I52" i="7"/>
  <c r="I53" i="7"/>
  <c r="I68" i="7"/>
  <c r="I69" i="7"/>
  <c r="X69" i="7" s="1"/>
  <c r="I54" i="7"/>
  <c r="I55" i="7"/>
  <c r="I70" i="7"/>
  <c r="I71" i="7"/>
  <c r="I14" i="7"/>
  <c r="X14" i="7" s="1"/>
  <c r="I20" i="7"/>
  <c r="I27" i="7"/>
  <c r="I33" i="7"/>
  <c r="I42" i="7"/>
  <c r="X42" i="7" s="1"/>
  <c r="I43" i="7"/>
  <c r="I58" i="7"/>
  <c r="I59" i="7"/>
  <c r="I21" i="7"/>
  <c r="X21" i="7" s="1"/>
  <c r="I60" i="7"/>
  <c r="S16" i="7"/>
  <c r="S20" i="7"/>
  <c r="S24" i="7"/>
  <c r="S28" i="7"/>
  <c r="S32" i="7"/>
  <c r="S36" i="7"/>
  <c r="K38" i="7"/>
  <c r="S40" i="7"/>
  <c r="K42" i="7"/>
  <c r="S44" i="7"/>
  <c r="K46" i="7"/>
  <c r="S48" i="7"/>
  <c r="K50" i="7"/>
  <c r="S52" i="7"/>
  <c r="K54" i="7"/>
  <c r="S56" i="7"/>
  <c r="K58" i="7"/>
  <c r="S60" i="7"/>
  <c r="K62" i="7"/>
  <c r="S64" i="7"/>
  <c r="K66" i="7"/>
  <c r="S68" i="7"/>
  <c r="K70" i="7"/>
  <c r="S17" i="7"/>
  <c r="S21" i="7"/>
  <c r="S25" i="7"/>
  <c r="S29" i="7"/>
  <c r="S33" i="7"/>
  <c r="S37" i="7"/>
  <c r="K39" i="7"/>
  <c r="S41" i="7"/>
  <c r="K43" i="7"/>
  <c r="S45" i="7"/>
  <c r="K47" i="7"/>
  <c r="S49" i="7"/>
  <c r="K51" i="7"/>
  <c r="S53" i="7"/>
  <c r="K55" i="7"/>
  <c r="S57" i="7"/>
  <c r="K59" i="7"/>
  <c r="S61" i="7"/>
  <c r="K63" i="7"/>
  <c r="S65" i="7"/>
  <c r="K67" i="7"/>
  <c r="S69" i="7"/>
  <c r="K71" i="7"/>
  <c r="S14" i="7"/>
  <c r="S18" i="7"/>
  <c r="S22" i="7"/>
  <c r="S26" i="7"/>
  <c r="S30" i="7"/>
  <c r="S34" i="7"/>
  <c r="S38" i="7"/>
  <c r="K40" i="7"/>
  <c r="S42" i="7"/>
  <c r="K44" i="7"/>
  <c r="S46" i="7"/>
  <c r="K48" i="7"/>
  <c r="S50" i="7"/>
  <c r="K52" i="7"/>
  <c r="S54" i="7"/>
  <c r="K56" i="7"/>
  <c r="S58" i="7"/>
  <c r="K60" i="7"/>
  <c r="S62" i="7"/>
  <c r="K64" i="7"/>
  <c r="S66" i="7"/>
  <c r="X52" i="7" l="1"/>
  <c r="X47" i="7"/>
  <c r="X25" i="7"/>
  <c r="X8" i="7"/>
  <c r="X46" i="7"/>
  <c r="X39" i="7"/>
  <c r="X44" i="7"/>
  <c r="X7" i="7"/>
  <c r="X30" i="7"/>
  <c r="X43" i="7"/>
  <c r="X13" i="7"/>
  <c r="X31" i="7"/>
  <c r="X38" i="7"/>
  <c r="X71" i="7"/>
  <c r="X23" i="7"/>
  <c r="X63" i="7"/>
  <c r="X33" i="7"/>
  <c r="X64" i="7"/>
  <c r="X6" i="7"/>
  <c r="X15" i="7"/>
  <c r="X48" i="7"/>
  <c r="X5" i="7"/>
  <c r="X35" i="7"/>
  <c r="X68" i="7"/>
  <c r="X41" i="7"/>
  <c r="X10" i="7"/>
  <c r="X70" i="7"/>
  <c r="X27" i="7"/>
  <c r="X59" i="7"/>
  <c r="X36" i="7"/>
  <c r="X40" i="7"/>
  <c r="X65" i="7"/>
  <c r="X50" i="7"/>
  <c r="X54" i="7"/>
  <c r="X56" i="7"/>
  <c r="X61" i="7"/>
  <c r="X45" i="7"/>
  <c r="X66" i="7"/>
  <c r="X60" i="7"/>
  <c r="X58" i="7"/>
  <c r="X77" i="7" l="1"/>
  <c r="X78" i="7"/>
  <c r="X72" i="7"/>
  <c r="X73" i="7"/>
  <c r="X76" i="7"/>
  <c r="Y40" i="7" s="1"/>
  <c r="X74" i="7"/>
  <c r="X75" i="7"/>
  <c r="Y39" i="7" l="1"/>
  <c r="Y71" i="7"/>
  <c r="Y31" i="7"/>
  <c r="Y33" i="7"/>
  <c r="Y49" i="7"/>
  <c r="Y26" i="7"/>
  <c r="Y21" i="7"/>
  <c r="Y62" i="7"/>
  <c r="Y20" i="7"/>
  <c r="Y29" i="7"/>
  <c r="Y17" i="7"/>
  <c r="Y11" i="7"/>
  <c r="Y9" i="7"/>
  <c r="Y42" i="7"/>
  <c r="Y14" i="7"/>
  <c r="Y19" i="7"/>
  <c r="Y53" i="7"/>
  <c r="Y28" i="7"/>
  <c r="Y69" i="7"/>
  <c r="Y32" i="7"/>
  <c r="Y51" i="7"/>
  <c r="Y67" i="7"/>
  <c r="Y34" i="7"/>
  <c r="Y57" i="7"/>
  <c r="Y18" i="7"/>
  <c r="Y24" i="7"/>
  <c r="Y12" i="7"/>
  <c r="Y37" i="7"/>
  <c r="Y55" i="7"/>
  <c r="Y16" i="7"/>
  <c r="Y22" i="7"/>
  <c r="Y8" i="7"/>
  <c r="Y44" i="7"/>
  <c r="Y23" i="7"/>
  <c r="Y65" i="7"/>
  <c r="Y7" i="7"/>
  <c r="Y35" i="7"/>
  <c r="Y54" i="7"/>
  <c r="Y45" i="7"/>
  <c r="Y5" i="7"/>
  <c r="Y56" i="7"/>
  <c r="Y27" i="7"/>
  <c r="Y50" i="7"/>
  <c r="Y61" i="7"/>
  <c r="Y30" i="7"/>
  <c r="Y36" i="7"/>
  <c r="Y64" i="7"/>
  <c r="Y10" i="7"/>
  <c r="Y6" i="7"/>
  <c r="Y70" i="7"/>
  <c r="Y66" i="7"/>
  <c r="Y38" i="7"/>
  <c r="Y47" i="7"/>
  <c r="Y43" i="7"/>
  <c r="Y48" i="7"/>
  <c r="Y13" i="7"/>
  <c r="Y60" i="7"/>
  <c r="Y46" i="7"/>
  <c r="Y59" i="7"/>
  <c r="Y63" i="7"/>
  <c r="Y41" i="7"/>
  <c r="Y68" i="7"/>
  <c r="Y58" i="7"/>
  <c r="Y25" i="7"/>
  <c r="Y15" i="7"/>
  <c r="Y52" i="7"/>
</calcChain>
</file>

<file path=xl/sharedStrings.xml><?xml version="1.0" encoding="utf-8"?>
<sst xmlns="http://schemas.openxmlformats.org/spreadsheetml/2006/main" count="1798" uniqueCount="408">
  <si>
    <t>Table 1</t>
  </si>
  <si>
    <t>Table 2</t>
  </si>
  <si>
    <t>Table 3</t>
  </si>
  <si>
    <t>Table 4</t>
  </si>
  <si>
    <t>Overview of Methods</t>
  </si>
  <si>
    <t>Table 5</t>
  </si>
  <si>
    <t>Summary Statistics of Indicators</t>
  </si>
  <si>
    <t>Substance Use Domain</t>
  </si>
  <si>
    <t>Socioeconomic Status Domain</t>
  </si>
  <si>
    <t>Community Environment Domain</t>
  </si>
  <si>
    <t>Child Care Domain</t>
  </si>
  <si>
    <t>Table 4.1</t>
  </si>
  <si>
    <t>Table 4.2</t>
  </si>
  <si>
    <t>Table 4.3</t>
  </si>
  <si>
    <t>Table 4.4</t>
  </si>
  <si>
    <t>Table 4.5</t>
  </si>
  <si>
    <t>Table 4.6</t>
  </si>
  <si>
    <t>Domain</t>
  </si>
  <si>
    <t>Indicator Definition</t>
  </si>
  <si>
    <t>Percent of births to mothers who did not initiate prenatal care in the first trimester</t>
  </si>
  <si>
    <t>Preterm birth</t>
  </si>
  <si>
    <t>Low birth weight</t>
  </si>
  <si>
    <t>Percent of live births &lt;2500 grams at birth</t>
  </si>
  <si>
    <t>NICU admission</t>
  </si>
  <si>
    <t>Percent of live births admitted to NICU</t>
  </si>
  <si>
    <t>Percent of live births who were NOT breastfed at hospital discharge</t>
  </si>
  <si>
    <t>Infant mortality</t>
  </si>
  <si>
    <t>Infant deaths per 1000 live births</t>
  </si>
  <si>
    <t>Child mortality</t>
  </si>
  <si>
    <t>Deaths of children under 5 years old per 1000 residents under 5</t>
  </si>
  <si>
    <t>Maternal depression</t>
  </si>
  <si>
    <t>Rate of diagnosed depresion among Medicaid-enrolled women who were pregnant or gave birth in the past 3 year</t>
  </si>
  <si>
    <t>Median number of well-child visit among Medicaid-enrolled children aged less than 1 year</t>
  </si>
  <si>
    <t>Young child well-child visit</t>
  </si>
  <si>
    <t>Median number of well-child visit among Medicaid-enrolled children aged 1-5 years</t>
  </si>
  <si>
    <t>Data Source</t>
  </si>
  <si>
    <t>Data Source Link</t>
  </si>
  <si>
    <t>Pennsylvania Department of Health, Bureau of Health Statistics and Research. Pennsylvania Vital Statistics annual report series.</t>
  </si>
  <si>
    <t>https://datacenter.kidscount.org/data/tables/2732-prenatal-care--births-to-mothers-who-did-not-receive-early-prenatal-care#detailed/5/5379-5445/false/870,573,869,36,868,867,133,38,35,18/any/9346</t>
  </si>
  <si>
    <t>2013-2017</t>
  </si>
  <si>
    <t>National Vital Statistics System</t>
  </si>
  <si>
    <t>Provided by HRSA</t>
  </si>
  <si>
    <t>Pennsylvania Department of Health, Bureau of Health Statistics and Research.</t>
  </si>
  <si>
    <t>https://www.health.pa.gov/topics/HealthStatistics/VitalStatistics/DeathStatistics/Pages/death-statistics.aspx</t>
  </si>
  <si>
    <t>Derived by PolicyLab</t>
  </si>
  <si>
    <t>Assigned Weight</t>
  </si>
  <si>
    <t>Data Year</t>
  </si>
  <si>
    <t>Min</t>
  </si>
  <si>
    <t>10th Percentile</t>
  </si>
  <si>
    <t>25th Percentile</t>
  </si>
  <si>
    <t>Median</t>
  </si>
  <si>
    <t>75th Percentile</t>
  </si>
  <si>
    <t>90th Percentile</t>
  </si>
  <si>
    <t>Max</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</si>
  <si>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</si>
  <si>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</si>
  <si>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</si>
  <si>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</si>
  <si>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</si>
  <si>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</si>
  <si>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</si>
  <si>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</si>
  <si>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</si>
  <si>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</si>
  <si>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</si>
  <si>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</si>
  <si>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</si>
  <si>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</si>
  <si>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</si>
  <si>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</si>
  <si>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</si>
  <si>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</si>
  <si>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</si>
  <si>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</si>
  <si>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</si>
  <si>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</si>
  <si>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</si>
  <si>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</si>
  <si>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</si>
  <si>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</si>
  <si>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</si>
  <si>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</si>
  <si>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</si>
  <si>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</si>
  <si>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</si>
  <si>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</si>
  <si>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</si>
  <si>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</si>
  <si>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</si>
  <si>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</si>
  <si>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</si>
  <si>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</si>
  <si>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</si>
  <si>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</si>
  <si>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</si>
  <si>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</si>
  <si>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</si>
  <si>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</si>
  <si>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</si>
  <si>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</si>
  <si>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</si>
  <si>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</si>
  <si>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</si>
  <si>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</si>
  <si>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</si>
  <si>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</si>
  <si>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</si>
  <si>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</si>
  <si>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</si>
  <si>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</si>
  <si>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</si>
  <si>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</si>
  <si>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</si>
  <si>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</si>
  <si>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</si>
  <si>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</si>
  <si>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</si>
  <si>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</si>
  <si>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</si>
  <si>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</si>
  <si>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</si>
  <si>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County Estimate</t>
  </si>
  <si>
    <t>Included in HRSA Simplified Method</t>
  </si>
  <si>
    <t>No</t>
  </si>
  <si>
    <t>Yes</t>
  </si>
  <si>
    <t>Racial disparity in low birth weight</t>
  </si>
  <si>
    <t>Ratio of low-birth-weight rate in births born to Black mothers to that in births born to White mothers</t>
  </si>
  <si>
    <t>2014-2018</t>
  </si>
  <si>
    <t>https://www.health.pa.gov/topics/HealthStatistics/VitalStatistics/BirthStatistics/Pages/birth-statistics.aspx</t>
  </si>
  <si>
    <t>Assigned Weight on Each Indicator</t>
  </si>
  <si>
    <t>Postpartum high-risk opioid use</t>
  </si>
  <si>
    <t>Rate of mothers receiving &gt;=2 opioid prescriptions in 2017 among Medicaid-enrolled mothers who delivered live births in the past two years</t>
  </si>
  <si>
    <t>Substance treatment facilities</t>
  </si>
  <si>
    <t>Number of drug and alcohol treatment facilities per 100,000 residents</t>
  </si>
  <si>
    <t>Substance Abuse and Mental Health Services Administration</t>
  </si>
  <si>
    <t>https://www.policymap.com/data/our-data-directory/#Substance%20Abuse%20and%20Mental%20Health%20Services%20Administration%20(SAMHSA)</t>
  </si>
  <si>
    <t>Mental health treatment facilities</t>
  </si>
  <si>
    <t>Number of mental health treatment facilities per 100,000 residents</t>
  </si>
  <si>
    <t>Buprenorphine physicians</t>
  </si>
  <si>
    <t>Number of Buprenorphine treatment practitioner per 100,000 residents</t>
  </si>
  <si>
    <t>https://www.samhsa.gov/medication-assisted-treatment/physician-program-data/treatment-physician-locator?field_bup_physician_us_state_value=PA</t>
  </si>
  <si>
    <t>Impaired drivers</t>
  </si>
  <si>
    <t>Number of vehicle crashes involving impaired driver per 100,000 residents</t>
  </si>
  <si>
    <t>https://pennshare.maps.arcgis.com/apps/webappviewer/index.html?id=8fdbf046e36e41649bbfd9d7dd7c7e7e</t>
  </si>
  <si>
    <t xml:space="preserve">Overdose deaths </t>
  </si>
  <si>
    <t>Rate of overdose deaths per 100,000 people aged 15-64 years</t>
  </si>
  <si>
    <t>OverdoseFreePA</t>
  </si>
  <si>
    <t>https://www.overdosefreepa.pitt.edu/know-the-facts/death-data-overview/</t>
  </si>
  <si>
    <t>Opioid overdose hospitalization</t>
  </si>
  <si>
    <t xml:space="preserve">Rate of hospitalization for opioid overdose per 100,000 residents </t>
  </si>
  <si>
    <t>2016-2017</t>
  </si>
  <si>
    <t>Pennsylvania Health Care Cost Containment Council (PHC4)</t>
  </si>
  <si>
    <t>https://data.pa.gov/Opioid-Related/Rate-of-Hospitalizations-for-Opioid-Overdose-per-1/3f26-q827</t>
  </si>
  <si>
    <t>Neonatal abstinence syndrome</t>
  </si>
  <si>
    <t xml:space="preserve">Rate of neonatal abstinence syndome per 1,000 newborn stays </t>
  </si>
  <si>
    <t>https://data.pa.gov/Opioid-Related/Rate-of-Neonatal-Abstinence-Syndrome-per-1-000-New/2ats-ttun</t>
  </si>
  <si>
    <t>Pregnancy and Postpartum Substance Use Disorder</t>
  </si>
  <si>
    <t>Rate of substance use disorder among Medicaid-enrolled mothers who were pregnant or delivered live births in the past three years</t>
  </si>
  <si>
    <t>Alcohol use disorder</t>
  </si>
  <si>
    <t>Prevalence rate of Alcohol Use Disorder among 12 and older</t>
  </si>
  <si>
    <t>2014-2016</t>
  </si>
  <si>
    <t>Received from HRSA</t>
  </si>
  <si>
    <t>Marijuana use</t>
  </si>
  <si>
    <t>Prevalence rate of marijuana use in past month</t>
  </si>
  <si>
    <t>Cocaine use</t>
  </si>
  <si>
    <t>Prevalence rate of Cocaine Use in the Past Year among 12 and older</t>
  </si>
  <si>
    <t>Heroine use</t>
  </si>
  <si>
    <t>Prevalence rate of Heroin Use in the Past Year among 12 and older</t>
  </si>
  <si>
    <t>Maternal smoking during pregnancy</t>
  </si>
  <si>
    <t>Rate of births to mothers who used tobacco during pregnancy per 100 live births</t>
  </si>
  <si>
    <t>Pennsylvania Department of Health, Bureau of Health Statistics and Research. Pennsylvania Vital Statistics annual report series. </t>
  </si>
  <si>
    <t>https://datacenter.kidscount.org/data/tables/2734-tobacco-use--births-to-mothers-who-used-tobacco-during-pregnancy#detailed/5/5379-5445/false/573,869,36,868,867,133,38,35,18,17/any/5672,9347</t>
  </si>
  <si>
    <t>Subtance Use Domain</t>
  </si>
  <si>
    <t>Percent of population living below 100% Federal Poverty Level (FPL)</t>
  </si>
  <si>
    <t>Percent of children under age 5 living in poverty</t>
  </si>
  <si>
    <t>Gini Coefficient 5 year estimate or 1 year estimate</t>
  </si>
  <si>
    <t>Unemployment</t>
  </si>
  <si>
    <t>Unemployed percent of the civilian labor force</t>
  </si>
  <si>
    <t>Percent of 16-19 year olds not enrolled in school with no high school diploma</t>
  </si>
  <si>
    <t>Number of births per 1,000 female population ages 15-19.</t>
  </si>
  <si>
    <t>Mothers without high school diploma</t>
  </si>
  <si>
    <t>Percent of births to mothers whose educational attaiment is below high school</t>
  </si>
  <si>
    <t>Percent of households with children under 18 years who have received SSI, Cash Assist, or SNAP in the past 12 months</t>
  </si>
  <si>
    <t>Renters who are cost burdened</t>
  </si>
  <si>
    <t>Percent of renters who are cost burdened by rent</t>
  </si>
  <si>
    <t>WIC redemptions</t>
  </si>
  <si>
    <t>Per capita dollar amount of WIC redemptions</t>
  </si>
  <si>
    <t>Child food insecurity</t>
  </si>
  <si>
    <t>Rate of child food insecurity rates</t>
  </si>
  <si>
    <t>Census Small Area Income and Poverty Estimates</t>
  </si>
  <si>
    <t>https://www.census.gov/data/datasets/2016/demo/saipe/2016-state-and-county.html</t>
  </si>
  <si>
    <t>American Community Survey</t>
  </si>
  <si>
    <t>https://factfinder.census.gov</t>
  </si>
  <si>
    <t>Bureau of Labor Statistics</t>
  </si>
  <si>
    <t>https://www.bls.gov/lau/#cntyaa</t>
  </si>
  <si>
    <t>2011-2017</t>
  </si>
  <si>
    <t>National Center for Health Statistics - Natality files</t>
  </si>
  <si>
    <t>https://www.countyhealthrankings.org/app/pennsylvania/2019/measure/factors/14/data</t>
  </si>
  <si>
    <t>https://datacenter.Kidscount.org/data/tables/2730-mother-education--births-to-mothers-with-less-than-a-high-school-education?loc=40&amp;loct=5#detailed/5/5379-5445/false/573,869,36,868,867,133,38,35,18,17/any/9812,9813</t>
  </si>
  <si>
    <t>https://censusreporter.org/tables/B09010/</t>
  </si>
  <si>
    <t xml:space="preserve">US Census, Federal Reserve Bank </t>
  </si>
  <si>
    <t>https://www.policymap.com/widget?sid=107&amp;wkey=362CA318B2A59032D42BAA70F6A23C4B</t>
  </si>
  <si>
    <t>Department of Agriculture</t>
  </si>
  <si>
    <t>http://www.policymap.com/our-data-directory.html#USDA%20Food%20Environment%20Atlas</t>
  </si>
  <si>
    <t>Feeding America</t>
  </si>
  <si>
    <t>http://www.policymap.com/our-data-directory.html#Feeding%20America</t>
  </si>
  <si>
    <t>Poverty</t>
  </si>
  <si>
    <t>Income Inequality</t>
  </si>
  <si>
    <t>Child Safety and Maltreatment Domain</t>
  </si>
  <si>
    <t>Child Maltreatment</t>
  </si>
  <si>
    <t>Number of Children with substantiated reports of child abuse per 1000 children under 18 years old</t>
  </si>
  <si>
    <t>Pennsylvania Department of Human Services, Office of Children, Youth and Families.</t>
  </si>
  <si>
    <t>https://www.dhs.pa.gov/docs/Publications/Documents/2019%20child%20prev.pdf</t>
  </si>
  <si>
    <t>Substantiated young child abuse and neglect</t>
  </si>
  <si>
    <t xml:space="preserve">Number of substantiated child abuse and neglect per 1000 children aged 0-4 </t>
  </si>
  <si>
    <t>https://datacenter.Kidscount.org/data/tables/4261-child-abuse-and-neglect--number-of-substantiated-cases-by-age-group#detailed/5/5379-5445/false/573,869,36,868,867,133,38,35,18,17/214,387,388,389,390,391,182,392/9781</t>
  </si>
  <si>
    <t>Abuse against pregnant and postpartum women</t>
  </si>
  <si>
    <t>Rate of diagnosed abuse among Medicaid-enrolled Pregnant women or women who gave birth in the past 3 years</t>
  </si>
  <si>
    <t>Domestic violence-related women deaths</t>
  </si>
  <si>
    <t>Number of domestic violence-related deaths per 1000 female aged 15-50 yrs</t>
  </si>
  <si>
    <t>2005-2019</t>
  </si>
  <si>
    <t>Pennsylvania Coalition Against Domestic Violence</t>
  </si>
  <si>
    <t>https://www.pcadv.org/about-abuse/domestic-violence-statistics/</t>
  </si>
  <si>
    <t>Protection from abuse order</t>
  </si>
  <si>
    <t>Number of judge-grated protection from abuse order per 1000 residents</t>
  </si>
  <si>
    <t>http://www.pacourts.us/news-and-statistics/research-and-statistics/dashboard-table-of-contents/protection-from-abuse</t>
  </si>
  <si>
    <t>Infant non-superficial injury</t>
  </si>
  <si>
    <t>Number of children having non-superficial injury during the first year of life per 1000 Medicaid-enrolled children</t>
  </si>
  <si>
    <t>2008-2014</t>
  </si>
  <si>
    <t>Young child non-superficial injury</t>
  </si>
  <si>
    <t>Number of children having non-superficial injury during the first 5 years of life per 1000 Medicaid-enrolled children</t>
  </si>
  <si>
    <t>Child welfare in-home services</t>
  </si>
  <si>
    <t>Percent of children under 18 receiving child welfare in-home services in FY 2017-2018</t>
  </si>
  <si>
    <t>2017-2018</t>
  </si>
  <si>
    <t>Pennsylvania Department of Human Services, Office of Children, Youth and Families</t>
  </si>
  <si>
    <t>https://datacenter.kidscount.org/data/tables/5132-child-welfare-in-home-services--unduplicated-number-of-children-served?loc=40&amp;loct=5#detailed/5/5379-5445/false/1639,1600/any/11570</t>
  </si>
  <si>
    <t>2014-2017</t>
  </si>
  <si>
    <t>Rate of maltreatment victims aged &lt;1-17 per 1,000 child (aged &lt;1-17) residents</t>
  </si>
  <si>
    <t xml:space="preserve">substantiated child abuse and neglect per 1000 children aged 0-4 </t>
  </si>
  <si>
    <t>Percent of children under 18 receiving child welfare in-home services in FY 2017</t>
  </si>
  <si>
    <t>Number of SNAP authorized stores per 1000 families</t>
  </si>
  <si>
    <t>Number of WIC authoried stores per 1000 families with children under 6</t>
  </si>
  <si>
    <t>Percent of census tract with low income and low access</t>
  </si>
  <si>
    <t>http://www.policymap.com/our-data-directory.html#United%20States%20Department%20of%20Agriculture,%20Economic%20Research%20Service%20(ERS/USDA)%20Food%20Access%20Research%20Atlas</t>
  </si>
  <si>
    <t>Hospitals</t>
  </si>
  <si>
    <t>Number of hospital beds per 1,000 residents</t>
  </si>
  <si>
    <t>http://www.policymap.com/our-data-directory.html#HRSA</t>
  </si>
  <si>
    <t>Community Health Centers</t>
  </si>
  <si>
    <t>Number of community Health Centers, FQHCs, and look alikes per 100,000 residents</t>
  </si>
  <si>
    <t>Primary care physicians</t>
  </si>
  <si>
    <t>Number of primary care physicians per 1,000 residents</t>
  </si>
  <si>
    <t>Pediatric Dentists</t>
  </si>
  <si>
    <t>Number of Active Clinical Pediatric Dentists Per 1,000 children under age 18</t>
  </si>
  <si>
    <t>PA Coalition for Oral Health</t>
  </si>
  <si>
    <t>Crimes</t>
  </si>
  <si>
    <t>Number of reported crimes per 1,000 residents</t>
  </si>
  <si>
    <t>https://www.icpsr.umich.edu/icpsrweb/NACJD/studies/36399/datadocumentation#</t>
  </si>
  <si>
    <t>Number of crime arrests ages 0-17 per 100,000 juveniles aged 0-17</t>
  </si>
  <si>
    <t>Environmental quality</t>
  </si>
  <si>
    <t>Average index score of potential exposure to harmful toxins</t>
  </si>
  <si>
    <t>https://odn.data.socrata.com/dataset/Environmental-Health-Hazard-Index/8vh9-zzi5</t>
  </si>
  <si>
    <t>Libraries</t>
  </si>
  <si>
    <t>Number of libraries per 100,000 residents</t>
  </si>
  <si>
    <t>Institute of Museum and Library Services Public Libraries Survey</t>
  </si>
  <si>
    <t>https://www.imls.gov/research-evaluation/data-collection/public-libraries-survey/explore-pls-data/pls-data</t>
  </si>
  <si>
    <t>Public Transit in Urban Counties</t>
  </si>
  <si>
    <t>Public transit performance score in 6 urban counties (Delaware, Chester, Montgomery, Bucks, Philadelphia, and Allegheny)</t>
  </si>
  <si>
    <t>Center for Neighborhood Technology AllTransitTM</t>
  </si>
  <si>
    <t xml:space="preserve">https://alltransit.cnt.org/ </t>
  </si>
  <si>
    <t>Car Ownership in Rural Counties</t>
  </si>
  <si>
    <t>Percent of census tracts with low car ownership in 61 rural counties</t>
  </si>
  <si>
    <t>https://factfinder.census.gov/faces/nav/jsf/pages/download_center.xhtml</t>
  </si>
  <si>
    <t>Children Blood Lead Level</t>
  </si>
  <si>
    <t>Percent of Children with Confirmed BLLs ≥ 5 µg/dL</t>
  </si>
  <si>
    <t>https://www.cdc.gov/nceh/lead/data/national.htm</t>
  </si>
  <si>
    <t>Residential Segregation</t>
  </si>
  <si>
    <t>Index of dissimilarity where higher values indicate greater residential segregation between Black and White county residents</t>
  </si>
  <si>
    <t>Census</t>
  </si>
  <si>
    <t>https://www.countyhealthrankings.org/app/pennsylvania/2020/measure/factors/141/data</t>
  </si>
  <si>
    <t>Received by PolicyLab</t>
  </si>
  <si>
    <t>Percent of census tracts with low income and low access</t>
  </si>
  <si>
    <t>37 Counties Had 0</t>
  </si>
  <si>
    <t>Transportation (Public Transit OR Car Ownership)</t>
  </si>
  <si>
    <t>Combined into Column AB</t>
  </si>
  <si>
    <t>Regulated Child Care</t>
  </si>
  <si>
    <t>Number of regulated child care providers per 100 children residents under 3 years old</t>
  </si>
  <si>
    <t>2018-2019</t>
  </si>
  <si>
    <t>High-quality Child Care</t>
  </si>
  <si>
    <t>Percent of regulated child care providers meeting high-quality standards</t>
  </si>
  <si>
    <t>Subsidized Child Care</t>
  </si>
  <si>
    <t>Percent of children 0-5 eligible for CCW who were served by CCW</t>
  </si>
  <si>
    <t>Publicly Funded Pre-K</t>
  </si>
  <si>
    <t>Percent of children aged 3-4 below 300% poverty with access to publicly funded, high-quality pre-k</t>
  </si>
  <si>
    <t>Quality of Subsidized Child Care</t>
  </si>
  <si>
    <t>&lt;=12.5%</t>
  </si>
  <si>
    <t>Percent of children aged 0-5 receiving subsidized child care in Keystone STARS 3 or 4 facilities</t>
  </si>
  <si>
    <t>Description of Indicators</t>
  </si>
  <si>
    <t>Maternal and Child Health Domain</t>
  </si>
  <si>
    <t xml:space="preserve">Maternal and Child Health </t>
  </si>
  <si>
    <t>Late prenatal care</t>
  </si>
  <si>
    <t>Percent of live births &lt;37 gestational weeks</t>
  </si>
  <si>
    <t>Late/no breastfeeding initiation</t>
  </si>
  <si>
    <t>Well-baby visits</t>
  </si>
  <si>
    <t xml:space="preserve">Red cells: cut-off values used to identify counties with elevated need </t>
  </si>
  <si>
    <t>Opioid overdose hospitalizations</t>
  </si>
  <si>
    <t>Contents</t>
  </si>
  <si>
    <t>Summary of Counties With Elevated Need on Domains</t>
  </si>
  <si>
    <t>Child poverty</t>
  </si>
  <si>
    <t>Income inequality</t>
  </si>
  <si>
    <t>Teens Not in School</t>
  </si>
  <si>
    <t xml:space="preserve">Teens Not in School </t>
  </si>
  <si>
    <t>Percent of 16-19 year olds not enrolled in school and with no high school diploma</t>
  </si>
  <si>
    <t>Public assistance</t>
  </si>
  <si>
    <t>Teen Birth Rates</t>
  </si>
  <si>
    <t>Teen births</t>
  </si>
  <si>
    <t>Domain Composite Need Index</t>
  </si>
  <si>
    <t>County Composite Need Score (weighted average of indicators' need scores)</t>
  </si>
  <si>
    <t>Indicator Need Score (1=Elavated Need)</t>
  </si>
  <si>
    <t>Low Need</t>
  </si>
  <si>
    <t>Medium Need</t>
  </si>
  <si>
    <t>Elevated Need</t>
  </si>
  <si>
    <t>Domain Need Index</t>
  </si>
  <si>
    <t>Domain Need Index (1=Low Need; 2=Medium Need; 3=Elevated Need)</t>
  </si>
  <si>
    <t>Substance Use Need</t>
  </si>
  <si>
    <t>SNAP-authorized stores</t>
  </si>
  <si>
    <t>WIC-authorized stores</t>
  </si>
  <si>
    <t>Low-income and low-access census tracts</t>
  </si>
  <si>
    <t>Juvenile arrests</t>
  </si>
  <si>
    <t xml:space="preserve">10th Percentile </t>
  </si>
  <si>
    <t>Indicator Need Score (1=Elavated Need) (Combination of Y and AA)</t>
  </si>
  <si>
    <t>Composite need score of a set of substance use disorder related indicators</t>
  </si>
  <si>
    <t>Substance use need</t>
  </si>
  <si>
    <t>Domains: Raw data of Indicators, Individual Need Index of Indicators, Composite Need Index of Domain</t>
  </si>
  <si>
    <t>(If 75th percentile is used as the cut-off value, counties in the top quartile are identified as having elevated need on that indicator. If 25th percentile is used as the cut-off value, counties in the bottom quartile are identified as having elevated need on that indicator.)</t>
  </si>
  <si>
    <t>Maternal and Child Health Domain:</t>
  </si>
  <si>
    <t>Subtance Use Domain:</t>
  </si>
  <si>
    <t>Socioeconomic Status Domain:</t>
  </si>
  <si>
    <t>Child Safety and Maltreatment Domain:</t>
  </si>
  <si>
    <t>Community Environment Domain:</t>
  </si>
  <si>
    <t>Child Care Domain:</t>
  </si>
  <si>
    <t>Percent of live births &lt;37 completed gestational weeks</t>
  </si>
  <si>
    <t>Percent of live births admitted to a neonatal intensive care unit (NICU)</t>
  </si>
  <si>
    <t>Medicaid Claims, Pennsylvania Department of Human Services Office of Medical Assistance Programs and Birth Certificate Records, Pennsylvania Department of Health, Bureau of Health Statistics and Research</t>
  </si>
  <si>
    <t xml:space="preserve">Birth Records, Pennsylvania Department of Health, Bureau of Health Statistics and Research </t>
  </si>
  <si>
    <t>Medicaid Claims, Pennsylvania Department of Human Services Office of Medical Assistance Programs</t>
  </si>
  <si>
    <t>Ratio of low-birth-weight rate in births born to Black mothers to that in births born to white mothers</t>
  </si>
  <si>
    <t>Birth Certificate Records, Pennsylvania Department of Health, Bureau of Health Statistics and Research</t>
  </si>
  <si>
    <t>Pennsylvania Department of Transportation</t>
  </si>
  <si>
    <t>Prevalence rate of Alcohol Use Disorder among individuals aged 12 and older</t>
  </si>
  <si>
    <t>Prevalence rate of Cocaine Use in the Past Year among indiviudals aged 12 and older</t>
  </si>
  <si>
    <t>Prevalence rate of marijuana use in past month among individuals aged 12 and older</t>
  </si>
  <si>
    <t xml:space="preserve">Percent of children living in households that experienced food insecurity at some point in 2017 </t>
  </si>
  <si>
    <t>Substance Abuse and Mental Health Services Administration (SAMHSA) National Survey of Drug Use and Health</t>
  </si>
  <si>
    <t xml:space="preserve">Rate of diagnosed abuse in the 2016 calendar year among Medicaid-enrolled pregnant women or women who gave live birth during 2014 - 2016 </t>
  </si>
  <si>
    <t>Pregnancy and postpartum substance use disorder</t>
  </si>
  <si>
    <t xml:space="preserve">Rate of diagnosed substance use disorder in the 2016 calendar year among Medicaid-enrolled mothers who were pregnant or delivered live births during 2014-2016 </t>
  </si>
  <si>
    <t xml:space="preserve">Rate of mothers filling &gt;=2 opioid prescriptions in the 2017 calendar year among Medicaid-enrolled mothers who delivered live births during 2015-2016 </t>
  </si>
  <si>
    <t xml:space="preserve">Indicator definition: Prevalence of diagnosed depression in the 2016 calendar year among Medicaid-enrolled women who were pregnant or gave birth during 2014-2016 </t>
  </si>
  <si>
    <t>Domestic violence-related deaths among women of childbearing age</t>
  </si>
  <si>
    <t>Number of domestic violence-related deaths per 1000 female aged 15-50 years</t>
  </si>
  <si>
    <t>Prevalence of children having non-superficial injury during the first year of life per 1000 Medicaid-enrolled children</t>
  </si>
  <si>
    <t>Prevalence of children having non-superficial injury during the first 5 years of life per 1000 Medicaid-enrolled children</t>
  </si>
  <si>
    <t>US Department of Agriculture (USDA)</t>
  </si>
  <si>
    <t>US Department of Housing and Urban Development, National Air Toxics Assessment (NATA) data</t>
  </si>
  <si>
    <t>Institute for Social Research - National Archive of Criminal Justice Data</t>
  </si>
  <si>
    <t>Pennsylvania Courts</t>
  </si>
  <si>
    <t>Pennsylvania Departments of Education and Human Services, Office of Child Development and Early Learning</t>
  </si>
  <si>
    <t>Centers for Disease Control and Prevention (CDC)</t>
  </si>
  <si>
    <t>Health Resources and Services Administration (HRSA)</t>
  </si>
  <si>
    <t>Multiple sources (please see the Subtance Use Domain)</t>
  </si>
  <si>
    <t>Supplemental Table 6</t>
  </si>
  <si>
    <t>Indicator Description</t>
  </si>
  <si>
    <t>Indicator Name</t>
  </si>
  <si>
    <t xml:space="preserve">Prevalence rate of marijuana use </t>
  </si>
  <si>
    <t>Percent of children under age 5 living in households below 100% Federal Poverty Level (FPL)</t>
  </si>
  <si>
    <t>Number of births per 1,000 female population ages 15-19</t>
  </si>
  <si>
    <t xml:space="preserve">Substantiated child abuse and neglect per 1000 children aged 0-4 </t>
  </si>
  <si>
    <t>Public transit performance score in 6 urban counties</t>
  </si>
  <si>
    <t>Neonatal Intensive Care Unit (NICU) admission</t>
  </si>
  <si>
    <t xml:space="preserve">Indicator Definition: Percent of live births admitted to a neonatal intensive care unit </t>
  </si>
  <si>
    <t xml:space="preserve">Data source: Birth Records, Pennsylvania Department of Health, Bureau of Health Statistics and Research </t>
  </si>
  <si>
    <t xml:space="preserve">Late/no breastfeeding initiation </t>
  </si>
  <si>
    <t xml:space="preserve">Breastfeeding information was extracted from individual birth certificates. The county-level percent of late/no breastfeeding initiation among all live births was calculated by PolicyLab. In the birth certificate, breastfeeding status is assessed using the question: “Is the infant breastfed at discharge?” with the responses listed as “yes” or “no.” </t>
  </si>
  <si>
    <t>Indicator definition: Percent of live births who were NOT breastfed at hospital discharge</t>
  </si>
  <si>
    <t>NICU admission information was extracted from individual birth certificates. The county-level percent of NICU admissions among all live births was calculated by PolicyLab. For the purposes of birth certificate reporting, the CDC defines NICU admission as “admission into a facility or unit staffed and equipped to provide continuous mechanical ventilator support for the newborn.”</t>
  </si>
  <si>
    <t>Data source: Medicaid Claims, Pennsylvania Department of Human Services Office of Medical Assistance Programs, and Birth Certificate Records, Pennsylvania Department of Health, Bureau of Health Statistics and Research</t>
  </si>
  <si>
    <t>Denominator: Pregnant women or those who gave birth during 2014-2016. This population was identified with a linkage of birth certificate records with Medicaid eligibility files.</t>
  </si>
  <si>
    <t>Well-baby visits / Well-child visits</t>
  </si>
  <si>
    <t xml:space="preserve">Data source: Medicaid Claims, Pennsylvania Department of Human Services Office of Medical Assistance Programs </t>
  </si>
  <si>
    <t xml:space="preserve">Indicator definition: Rate of mothers filling &gt;=2 opioid prescriptions in the 2017 calendar year among Medicaid-enrolled mothers who delivered live births during 2015-2016 </t>
  </si>
  <si>
    <t>Data source: Medicaid Claims, Pennsylvania Department of Human Services Office of Medical Assistance Programs and Birth Certificate Records, Pennsylvania Department of Health, Bureau of Health Statistics and Research</t>
  </si>
  <si>
    <t>Denominator: Women who delivered live birth during 2015-2016. This population were identified through linking birth certificate data with Medicaid eligibility file.</t>
  </si>
  <si>
    <t>Numerator: We identified filled opioid prescriptions in pharmacy claims in 2017. Opioid medications were identified using GC3 therapeutic class codes (abbreviated Hierarchical Ingredient Code). Number of opioid prescriptions were calculated for each mother. High-risk opioid use is flagged as the presence of &gt;=2 opioid prescriptions in the 2017 calendar year among new mothers.</t>
  </si>
  <si>
    <t>Indicator definition: Median number of well-child visits among Medicaid-enrolled children aged less than 1 year and children aged 1-5 years in 2017-2018</t>
  </si>
  <si>
    <t xml:space="preserve">Indicator definition: Rate of diagnosed substance use disorder in the 2016 calendar year among Medicaid-enrolled mothers who were pregnant or delivered live births during 2014-2016 </t>
  </si>
  <si>
    <t>Denominator: Pregnant women or women who gave live birth in 2014-2016. This population was identified using a linkage of birth certificate records with Medicaid eligibility files.</t>
  </si>
  <si>
    <t>Denominator: Pregnant women or women who gave birth in 2014-2016. This population was identified using a linkage of birth certificate records with Medicaid eligibility files.</t>
  </si>
  <si>
    <t>Infant and young child non-superficial injury</t>
  </si>
  <si>
    <t>Data source: Medicaid Claims, Pennsylvania Department of Human Services Office of Medical Assistance Programs</t>
  </si>
  <si>
    <t>Indicator definition: Prevalence of children having non-superficial injury during the first year of life (for infant) or during the first 5 years of life (for young child) per 1000 Medicaid-enrolled children during 2008-2014</t>
  </si>
  <si>
    <t xml:space="preserve">Indicator definition: Rate of diagnosed abuse in the 2016 calendar year among Medicaid-enrolled pregnant women or women who gave live birth during 2014-2016 </t>
  </si>
  <si>
    <t>Detailed description of the derivation of a subset of indicators</t>
  </si>
  <si>
    <t>County</t>
  </si>
  <si>
    <t>Numerator: Women with presence of depression diagnosis in outpatient or inpatient encounter claims in the 2016 calendar year Depression was identified using International Classification of Diseases, 10th Revision (ICD-10) diagnostic codes. These ICD codes were selected by adapting the diagnosis codes in Chronic Conditions Data Warehouse (CCW) algorithm to reflect the reproductive period.</t>
  </si>
  <si>
    <t xml:space="preserve">Numerator: Since there is no corresponding diagnosis codes for abuse among pregnant or postpartum women in the Chronic Conditions Data Warehouse, we used the International Classification of Diseases, 10th Revision (ICD-10) diagnostic codes in inpatient and outpatient encounters to identify adult abuse. We included diagnoses for: 1) adult physical /sexual /psychological abuse or neglect, 2) encounter for mental health services for victim of spousal or partner abuse, and 3) physical abuse complicating pregnancy, childbirth and the puerperium. </t>
  </si>
  <si>
    <t xml:space="preserve">Since there is no corresponding diagnosis codes for injury of children in the Chronic Conditions Data Warehouse (CCW), we used International Classification of Diseases, 9th Revision (ICD-9) codes in children’s outpatient and inpatient encounters to identify non-superficial injury. Diagnoses for non-superficial injuries included: dislocation, fracture, and crush injuries, poisonings and burns. Car accident injuries were excluded. </t>
  </si>
  <si>
    <t>Since there is no corresponding diagnosis or procedure codes for well-child visits in the Chronic Conditions Data Warehouse (CCW), we used International Classification of Diseases, 10th Revision (ICD-10) diagnostic codes and Current Procedural Terminology (CPT) codes in outpatient encounters to identify well-child visits. The median number of well-child visits per child in each specified age range was calculated for each county by PolicyLab.</t>
  </si>
  <si>
    <t>Numerator: Diagnosis of substance use disorder was identified using International Classification of Diseases, 10th Revision (ICD-10) diagnostic codes from inpatient and outpatient encounters. These ICD codes were selected by adapting the diagnosis codes in Chronic Conditions Data Warehouse (CCW) algorithm to reflect the reproductive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</si>
</sst>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7" x14ac:knownFonts="1">
    <font>
      <sz val="11"/>
      <color theme="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font>
    <font>
      <b/>
      <sz val="11"/>
      <name val="Calibri"/>
      <family val="2"/>
    </font>
    <font>
      <u/>
      <sz val="11"/>
      <color theme="10"/>
      <name val="Calibri"/>
      <family val="2"/>
      <scheme val="minor"/>
    </font>
    <font>
      <b/>
      <sz val="11"/>
      <color rgb="FF3F3F3F"/>
      <name val="Calibri"/>
      <family val="2"/>
      <scheme val="minor"/>
    </font>
    <font>
      <sz val="11"/>
      <color rgb="FFFF0000"/>
      <name val="Calibri"/>
      <family val="2"/>
      <scheme val="minor"/>
    </font>
    <font>
      <sz val="11"/>
      <name val="Calibri"/>
      <family val="2"/>
      <scheme val="minor"/>
    </font>
    <font>
      <sz val="11"/>
      <color rgb="FF7030A0"/>
      <name val="Calibri"/>
      <family val="2"/>
      <scheme val="minor"/>
    </font>
    <font>
      <b/>
      <sz val="11"/>
      <name val="Calibri"/>
      <family val="2"/>
      <scheme val="minor"/>
    </font>
    <font>
      <b/>
      <sz val="11"/>
      <color rgb="FF9C0006"/>
      <name val="Calibri"/>
      <family val="2"/>
      <scheme val="minor"/>
    </font>
    <font>
      <sz val="11"/>
      <color rgb="FFC00000"/>
      <name val="Calibri"/>
      <family val="2"/>
      <scheme val="minor"/>
    </font>
    <font>
      <sz val="11"/>
      <color theme="1"/>
      <name val="Times New Roman"/>
      <family val="1"/>
    </font>
    <font>
      <b/>
      <sz val="11"/>
      <color rgb="FF4472C4"/>
      <name val="Calibri"/>
      <family val="2"/>
      <scheme val="minor"/>
    </font>
  </fonts>
  <fills count="16">
    <fill>
      <patternFill patternType="none"/>
    </fill>
    <fill>
      <patternFill patternType="gray125"/>
    </fill>
    <fill>
      <patternFill patternType="solid">
        <fgColor rgb="FFFFC7CE"/>
      </patternFill>
    </fill>
    <fill>
      <patternFill patternType="solid">
        <fgColor rgb="FFFFCC99"/>
      </patternFill>
    </fill>
    <fill>
      <patternFill patternType="solid">
        <fgColor theme="4" tint="0.79998168889431442"/>
        <bgColor indexed="65"/>
      </patternFill>
    </fill>
    <fill>
      <patternFill patternType="solid">
        <fgColor theme="5" tint="0.59999389629810485"/>
        <bgColor indexed="65"/>
      </patternFill>
    </fill>
    <fill>
      <patternFill patternType="solid">
        <fgColor theme="7" tint="0.79998168889431442"/>
        <bgColor indexed="65"/>
      </patternFill>
    </fill>
    <fill>
      <patternFill patternType="solid">
        <fgColor rgb="FFF2F2F2"/>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B2B2B2"/>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rgb="FFB2B2B2"/>
      </left>
      <right/>
      <top/>
      <bottom/>
      <diagonal/>
    </border>
    <border>
      <left style="thin">
        <color rgb="FFB2B2B2"/>
      </left>
      <right/>
      <top style="thin">
        <color rgb="FFB2B2B2"/>
      </top>
      <bottom style="thin">
        <color rgb="FFB2B2B2"/>
      </bottom>
      <diagonal/>
    </border>
    <border>
      <left style="thin">
        <color rgb="FF7F7F7F"/>
      </left>
      <right/>
      <top style="thin">
        <color rgb="FF7F7F7F"/>
      </top>
      <bottom style="thin">
        <color rgb="FF7F7F7F"/>
      </bottom>
      <diagonal/>
    </border>
    <border>
      <left style="thin">
        <color rgb="FFB2B2B2"/>
      </left>
      <right/>
      <top/>
      <bottom style="thin">
        <color theme="0" tint="-0.14999847407452621"/>
      </bottom>
      <diagonal/>
    </border>
    <border>
      <left/>
      <right style="thin">
        <color rgb="FFB2B2B2"/>
      </right>
      <top style="thin">
        <color rgb="FFB2B2B2"/>
      </top>
      <bottom style="thin">
        <color rgb="FFB2B2B2"/>
      </bottom>
      <diagonal/>
    </border>
  </borders>
  <cellStyleXfs count="14">
    <xf numFmtId="0" fontId="0" fillId="0" borderId="0"/>
    <xf numFmtId="0" fontId="2" fillId="2" borderId="0" applyNumberFormat="0" applyBorder="0" applyAlignment="0" applyProtection="0"/>
    <xf numFmtId="0" fontId="3" fillId="3" borderId="1" applyNumberForma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5" fillId="0" borderId="0"/>
    <xf numFmtId="0" fontId="7" fillId="0" borderId="0" applyNumberFormat="0" applyFill="0" applyBorder="0" applyAlignment="0" applyProtection="0"/>
    <xf numFmtId="9" fontId="1" fillId="0" borderId="0" applyFont="0" applyFill="0" applyBorder="0" applyAlignment="0" applyProtection="0"/>
    <xf numFmtId="0" fontId="8" fillId="7" borderId="4" applyNumberFormat="0" applyAlignment="0" applyProtection="0"/>
    <xf numFmtId="0" fontId="1" fillId="8" borderId="5"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172">
    <xf numFmtId="0" fontId="0" fillId="0" borderId="0" xfId="0"/>
    <xf numFmtId="0" fontId="4" fillId="0" borderId="0" xfId="0" applyFont="1"/>
    <xf numFmtId="0" fontId="0" fillId="0" borderId="0" xfId="0" applyFont="1"/>
    <xf numFmtId="164" fontId="0" fillId="0" borderId="0" xfId="0" applyNumberFormat="1"/>
    <xf numFmtId="0" fontId="6" fillId="0" borderId="0" xfId="6" applyFont="1" applyAlignment="1">
      <alignment horizontal="center" vertical="top" wrapText="1"/>
    </xf>
    <xf numFmtId="0" fontId="4" fillId="5" borderId="0" xfId="4" applyFont="1" applyAlignment="1">
      <alignment horizontal="center" vertical="center" wrapText="1"/>
    </xf>
    <xf numFmtId="0" fontId="5" fillId="0" borderId="0" xfId="6"/>
    <xf numFmtId="2" fontId="0" fillId="0" borderId="0" xfId="0" applyNumberFormat="1"/>
    <xf numFmtId="2" fontId="3" fillId="3" borderId="1" xfId="2" applyNumberFormat="1" applyAlignment="1">
      <alignment horizontal="center" vertical="center"/>
    </xf>
    <xf numFmtId="0" fontId="0" fillId="0" borderId="0" xfId="0" applyAlignment="1">
      <alignment vertical="center"/>
    </xf>
    <xf numFmtId="0" fontId="0" fillId="8" borderId="5" xfId="10" applyFont="1"/>
    <xf numFmtId="2" fontId="3" fillId="3" borderId="1" xfId="2" applyNumberFormat="1"/>
    <xf numFmtId="0" fontId="0" fillId="0" borderId="0" xfId="0" applyAlignment="1">
      <alignment horizontal="center" vertical="center"/>
    </xf>
    <xf numFmtId="0" fontId="0" fillId="0" borderId="0" xfId="0" applyAlignment="1">
      <alignment horizontal="center"/>
    </xf>
    <xf numFmtId="0" fontId="1" fillId="11" borderId="0" xfId="13" applyAlignment="1">
      <alignment horizontal="center" vertical="center" wrapText="1"/>
    </xf>
    <xf numFmtId="0" fontId="0" fillId="12" borderId="0" xfId="0" applyFill="1"/>
    <xf numFmtId="0" fontId="4" fillId="12" borderId="0" xfId="0" applyFont="1" applyFill="1"/>
    <xf numFmtId="0" fontId="0" fillId="12" borderId="0" xfId="0" applyFont="1" applyFill="1"/>
    <xf numFmtId="1" fontId="0" fillId="12" borderId="0" xfId="0" applyNumberFormat="1" applyFill="1"/>
    <xf numFmtId="0" fontId="10" fillId="12" borderId="0" xfId="0" applyFont="1" applyFill="1" applyAlignment="1">
      <alignment horizontal="left"/>
    </xf>
    <xf numFmtId="0" fontId="10" fillId="12" borderId="0" xfId="0" applyFont="1" applyFill="1"/>
    <xf numFmtId="0" fontId="4" fillId="0" borderId="0" xfId="0" applyFont="1" applyAlignment="1">
      <alignment vertical="center" wrapText="1"/>
    </xf>
    <xf numFmtId="0" fontId="12" fillId="12" borderId="0" xfId="0" applyFont="1" applyFill="1"/>
    <xf numFmtId="164" fontId="13" fillId="12" borderId="0" xfId="1" applyNumberFormat="1" applyFont="1" applyFill="1"/>
    <xf numFmtId="165" fontId="4" fillId="5" borderId="0" xfId="4" applyNumberFormat="1" applyFont="1" applyAlignment="1">
      <alignment horizontal="center" vertical="center" wrapText="1"/>
    </xf>
    <xf numFmtId="2" fontId="0" fillId="12" borderId="0" xfId="0" applyNumberFormat="1" applyFill="1"/>
    <xf numFmtId="2" fontId="10" fillId="0" borderId="0" xfId="0" applyNumberFormat="1" applyFont="1"/>
    <xf numFmtId="2" fontId="14" fillId="0" borderId="0" xfId="0" applyNumberFormat="1" applyFont="1"/>
    <xf numFmtId="1" fontId="0" fillId="0" borderId="0" xfId="0" applyNumberFormat="1"/>
    <xf numFmtId="1" fontId="14" fillId="0" borderId="0" xfId="0" applyNumberFormat="1" applyFont="1"/>
    <xf numFmtId="1" fontId="10" fillId="0" borderId="0" xfId="0" applyNumberFormat="1" applyFont="1"/>
    <xf numFmtId="164" fontId="14" fillId="0" borderId="0" xfId="0" applyNumberFormat="1" applyFont="1"/>
    <xf numFmtId="0" fontId="7" fillId="0" borderId="0" xfId="7" applyAlignment="1">
      <alignment horizontal="center" vertical="center" wrapText="1"/>
    </xf>
    <xf numFmtId="0" fontId="0" fillId="0" borderId="0" xfId="0" applyAlignment="1">
      <alignment horizontal="left" vertical="center"/>
    </xf>
    <xf numFmtId="0" fontId="4" fillId="0" borderId="0" xfId="0" applyFont="1" applyAlignment="1">
      <alignment horizontal="left" vertical="center"/>
    </xf>
    <xf numFmtId="0" fontId="4" fillId="13" borderId="2" xfId="3" applyFont="1" applyFill="1" applyBorder="1" applyAlignment="1">
      <alignment horizontal="center" vertical="center" wrapText="1"/>
    </xf>
    <xf numFmtId="0" fontId="1" fillId="13" borderId="0" xfId="3" applyFill="1" applyAlignment="1">
      <alignment horizontal="center" vertical="center"/>
    </xf>
    <xf numFmtId="0" fontId="1" fillId="13" borderId="2" xfId="3" applyFill="1" applyBorder="1" applyAlignment="1">
      <alignment horizontal="center" vertical="center"/>
    </xf>
    <xf numFmtId="164" fontId="3" fillId="13" borderId="1" xfId="2" applyNumberFormat="1" applyFill="1" applyAlignment="1">
      <alignment horizontal="center" vertical="center"/>
    </xf>
    <xf numFmtId="0" fontId="3" fillId="13" borderId="1" xfId="2" applyFill="1" applyAlignment="1">
      <alignment horizontal="center" vertical="center"/>
    </xf>
    <xf numFmtId="2" fontId="1" fillId="13" borderId="0" xfId="3" applyNumberFormat="1" applyFill="1" applyAlignment="1">
      <alignment horizontal="center" vertical="center"/>
    </xf>
    <xf numFmtId="2" fontId="3" fillId="13" borderId="1" xfId="2" applyNumberFormat="1" applyFill="1" applyAlignment="1">
      <alignment horizontal="center" vertical="center"/>
    </xf>
    <xf numFmtId="0" fontId="4" fillId="14" borderId="2" xfId="3" applyFont="1" applyFill="1" applyBorder="1" applyAlignment="1">
      <alignment horizontal="center" vertical="center" wrapText="1"/>
    </xf>
    <xf numFmtId="0" fontId="1" fillId="14" borderId="0" xfId="5" applyFill="1" applyAlignment="1">
      <alignment horizontal="center" vertical="center"/>
    </xf>
    <xf numFmtId="164" fontId="3" fillId="14" borderId="1" xfId="2" applyNumberFormat="1" applyFill="1" applyAlignment="1">
      <alignment horizontal="center" vertical="center"/>
    </xf>
    <xf numFmtId="0" fontId="1" fillId="14" borderId="2" xfId="5" applyFill="1" applyBorder="1" applyAlignment="1">
      <alignment horizontal="center" vertical="center"/>
    </xf>
    <xf numFmtId="0" fontId="3" fillId="14" borderId="1" xfId="2" applyFill="1" applyAlignment="1">
      <alignment horizontal="center" vertical="center"/>
    </xf>
    <xf numFmtId="1" fontId="3" fillId="3" borderId="1" xfId="2" applyNumberFormat="1" applyAlignment="1">
      <alignment horizontal="center" vertical="center"/>
    </xf>
    <xf numFmtId="0" fontId="1" fillId="13" borderId="2" xfId="3" applyNumberFormat="1" applyFill="1" applyBorder="1" applyAlignment="1">
      <alignment horizontal="center" vertical="center"/>
    </xf>
    <xf numFmtId="164" fontId="1" fillId="14" borderId="2" xfId="5" applyNumberFormat="1" applyFill="1" applyBorder="1" applyAlignment="1">
      <alignment horizontal="center" vertical="center"/>
    </xf>
    <xf numFmtId="164" fontId="1" fillId="13" borderId="2" xfId="3" applyNumberFormat="1" applyFill="1" applyBorder="1" applyAlignment="1">
      <alignment horizontal="center" vertical="center"/>
    </xf>
    <xf numFmtId="165" fontId="0" fillId="0" borderId="0" xfId="0" applyNumberFormat="1" applyAlignment="1">
      <alignment horizontal="center" vertical="center"/>
    </xf>
    <xf numFmtId="2" fontId="10" fillId="13" borderId="0" xfId="8" applyNumberFormat="1" applyFont="1" applyFill="1" applyAlignment="1">
      <alignment horizontal="center" vertical="center"/>
    </xf>
    <xf numFmtId="2" fontId="11" fillId="13" borderId="0" xfId="0" applyNumberFormat="1" applyFont="1" applyFill="1" applyAlignment="1">
      <alignment horizontal="center" vertical="center"/>
    </xf>
    <xf numFmtId="2" fontId="0" fillId="13" borderId="0" xfId="0" applyNumberFormat="1" applyFont="1" applyFill="1" applyAlignment="1">
      <alignment horizontal="center" vertical="center"/>
    </xf>
    <xf numFmtId="2" fontId="0" fillId="14" borderId="0" xfId="0" applyNumberFormat="1" applyFill="1" applyAlignment="1">
      <alignment horizontal="center" vertical="center"/>
    </xf>
    <xf numFmtId="2" fontId="0" fillId="13" borderId="0" xfId="0" applyNumberFormat="1" applyFill="1" applyAlignment="1">
      <alignment horizontal="center" vertical="center"/>
    </xf>
    <xf numFmtId="2" fontId="3" fillId="14" borderId="1" xfId="2" applyNumberFormat="1" applyFill="1" applyAlignment="1">
      <alignment horizontal="center" vertical="center"/>
    </xf>
    <xf numFmtId="0" fontId="0" fillId="13" borderId="0" xfId="0" applyFill="1" applyAlignment="1">
      <alignment horizontal="center" vertical="center"/>
    </xf>
    <xf numFmtId="0" fontId="0" fillId="14" borderId="0" xfId="0" applyFill="1" applyAlignment="1">
      <alignment horizontal="center" vertical="center"/>
    </xf>
    <xf numFmtId="0" fontId="1" fillId="14" borderId="0" xfId="13" applyFill="1" applyAlignment="1">
      <alignment horizontal="center" vertical="center"/>
    </xf>
    <xf numFmtId="0" fontId="9" fillId="14" borderId="0" xfId="3" applyFont="1" applyFill="1" applyBorder="1" applyAlignment="1">
      <alignment horizontal="center" vertical="center"/>
    </xf>
    <xf numFmtId="164" fontId="0" fillId="14" borderId="0" xfId="0" applyNumberFormat="1" applyFill="1" applyAlignment="1">
      <alignment horizontal="center" vertical="center"/>
    </xf>
    <xf numFmtId="166" fontId="0" fillId="13" borderId="0" xfId="0" applyNumberFormat="1" applyFill="1" applyAlignment="1">
      <alignment horizontal="center" vertical="center"/>
    </xf>
    <xf numFmtId="165" fontId="0" fillId="14" borderId="0" xfId="0" applyNumberFormat="1" applyFill="1" applyAlignment="1">
      <alignment horizontal="center" vertical="center"/>
    </xf>
    <xf numFmtId="165" fontId="0" fillId="13" borderId="0" xfId="0" applyNumberFormat="1" applyFill="1" applyAlignment="1">
      <alignment horizontal="center" vertical="center"/>
    </xf>
    <xf numFmtId="0" fontId="1" fillId="13" borderId="0" xfId="13" applyFill="1" applyAlignment="1">
      <alignment horizontal="center" vertical="center"/>
    </xf>
    <xf numFmtId="0" fontId="6" fillId="0" borderId="0" xfId="6" applyFont="1" applyAlignment="1">
      <alignment horizontal="center" vertical="center" wrapText="1"/>
    </xf>
    <xf numFmtId="0" fontId="5" fillId="0" borderId="0" xfId="6" applyAlignment="1">
      <alignment horizontal="center" vertical="center"/>
    </xf>
    <xf numFmtId="0" fontId="4" fillId="0" borderId="0" xfId="0" applyFont="1" applyAlignment="1">
      <alignment horizontal="center" vertical="center"/>
    </xf>
    <xf numFmtId="0" fontId="4" fillId="14" borderId="0" xfId="3" applyFont="1" applyFill="1" applyBorder="1" applyAlignment="1">
      <alignment horizontal="center" vertical="center" wrapText="1"/>
    </xf>
    <xf numFmtId="0" fontId="4" fillId="13" borderId="0" xfId="3" applyFont="1" applyFill="1" applyBorder="1" applyAlignment="1">
      <alignment horizontal="center" vertical="center" wrapText="1"/>
    </xf>
    <xf numFmtId="2" fontId="1" fillId="13" borderId="0" xfId="3" applyNumberFormat="1" applyFill="1" applyBorder="1" applyAlignment="1">
      <alignment horizontal="center" vertical="center"/>
    </xf>
    <xf numFmtId="0" fontId="9" fillId="13" borderId="0" xfId="3" applyFont="1" applyFill="1" applyBorder="1" applyAlignment="1">
      <alignment horizontal="center" vertical="center"/>
    </xf>
    <xf numFmtId="2" fontId="1" fillId="14" borderId="0" xfId="13" applyNumberFormat="1" applyFill="1" applyBorder="1" applyAlignment="1">
      <alignment horizontal="center" vertical="center"/>
    </xf>
    <xf numFmtId="0" fontId="9" fillId="14" borderId="0" xfId="13" applyFont="1" applyFill="1" applyBorder="1" applyAlignment="1">
      <alignment horizontal="center" vertical="center"/>
    </xf>
    <xf numFmtId="0" fontId="1" fillId="14" borderId="0" xfId="13" applyFill="1" applyBorder="1" applyAlignment="1">
      <alignment horizontal="center" vertical="center"/>
    </xf>
    <xf numFmtId="2" fontId="0" fillId="13" borderId="0" xfId="0" applyNumberFormat="1" applyFill="1" applyBorder="1" applyAlignment="1">
      <alignment horizontal="center" vertical="center"/>
    </xf>
    <xf numFmtId="164" fontId="1" fillId="14" borderId="0" xfId="13" applyNumberFormat="1" applyFill="1" applyBorder="1" applyAlignment="1">
      <alignment horizontal="center" vertical="center"/>
    </xf>
    <xf numFmtId="164" fontId="1" fillId="13" borderId="0" xfId="3" applyNumberFormat="1" applyFill="1" applyBorder="1" applyAlignment="1">
      <alignment horizontal="center" vertical="center"/>
    </xf>
    <xf numFmtId="0" fontId="0" fillId="14" borderId="0" xfId="0" applyFill="1" applyBorder="1" applyAlignment="1">
      <alignment horizontal="center" vertical="center"/>
    </xf>
    <xf numFmtId="0" fontId="5" fillId="13" borderId="0" xfId="6" applyFill="1" applyBorder="1" applyAlignment="1">
      <alignment horizontal="center" vertical="center"/>
    </xf>
    <xf numFmtId="2" fontId="5" fillId="13" borderId="0" xfId="6" applyNumberFormat="1" applyFill="1" applyBorder="1" applyAlignment="1">
      <alignment horizontal="center" vertical="center"/>
    </xf>
    <xf numFmtId="165" fontId="4" fillId="5" borderId="0" xfId="4" applyNumberFormat="1" applyFont="1" applyBorder="1" applyAlignment="1">
      <alignment horizontal="center" vertical="center" wrapText="1"/>
    </xf>
    <xf numFmtId="0" fontId="4" fillId="5" borderId="0" xfId="4" applyFont="1" applyBorder="1" applyAlignment="1">
      <alignment horizontal="center" vertical="center" wrapText="1"/>
    </xf>
    <xf numFmtId="0" fontId="0" fillId="14" borderId="0" xfId="0" applyFill="1" applyBorder="1" applyAlignment="1">
      <alignment horizontal="center" vertical="center" wrapText="1"/>
    </xf>
    <xf numFmtId="2" fontId="1" fillId="13" borderId="0" xfId="12" applyNumberFormat="1" applyFill="1" applyBorder="1" applyAlignment="1">
      <alignment horizontal="center" vertical="center"/>
    </xf>
    <xf numFmtId="2" fontId="1" fillId="14" borderId="0" xfId="12" applyNumberFormat="1" applyFill="1" applyBorder="1" applyAlignment="1">
      <alignment horizontal="center" vertical="center"/>
    </xf>
    <xf numFmtId="2" fontId="1" fillId="14" borderId="0" xfId="5" applyNumberFormat="1" applyFill="1" applyBorder="1" applyAlignment="1">
      <alignment horizontal="center" vertical="center"/>
    </xf>
    <xf numFmtId="2" fontId="1" fillId="13" borderId="0" xfId="11" applyNumberFormat="1" applyFill="1" applyBorder="1" applyAlignment="1">
      <alignment horizontal="center" vertical="center"/>
    </xf>
    <xf numFmtId="2" fontId="1" fillId="14" borderId="0" xfId="11" applyNumberFormat="1" applyFill="1" applyBorder="1" applyAlignment="1">
      <alignment horizontal="center" vertical="center"/>
    </xf>
    <xf numFmtId="2" fontId="1" fillId="13" borderId="0" xfId="5" applyNumberFormat="1" applyFill="1" applyBorder="1" applyAlignment="1">
      <alignment horizontal="center" vertical="center"/>
    </xf>
    <xf numFmtId="2" fontId="1" fillId="10" borderId="0" xfId="12" applyNumberFormat="1" applyBorder="1" applyAlignment="1">
      <alignment horizontal="center" vertical="center"/>
    </xf>
    <xf numFmtId="2" fontId="0" fillId="0" borderId="0" xfId="0" applyNumberFormat="1" applyBorder="1" applyAlignment="1">
      <alignment horizontal="center" vertical="center"/>
    </xf>
    <xf numFmtId="0" fontId="0" fillId="13" borderId="0" xfId="0" applyFill="1" applyBorder="1" applyAlignment="1">
      <alignment horizontal="center" vertical="center"/>
    </xf>
    <xf numFmtId="0" fontId="0" fillId="0" borderId="0" xfId="0" applyBorder="1" applyAlignment="1">
      <alignment horizontal="center" vertical="center"/>
    </xf>
    <xf numFmtId="0" fontId="1" fillId="13" borderId="0" xfId="3" applyFill="1" applyBorder="1" applyAlignment="1">
      <alignment horizontal="center" vertical="center"/>
    </xf>
    <xf numFmtId="2" fontId="0" fillId="14" borderId="0" xfId="0" applyNumberFormat="1" applyFill="1" applyBorder="1" applyAlignment="1">
      <alignment horizontal="center" vertical="center"/>
    </xf>
    <xf numFmtId="0" fontId="5" fillId="14" borderId="0" xfId="6" applyFill="1" applyBorder="1" applyAlignment="1">
      <alignment horizontal="center" vertical="center"/>
    </xf>
    <xf numFmtId="2" fontId="5" fillId="14" borderId="0" xfId="6" applyNumberFormat="1" applyFill="1" applyBorder="1" applyAlignment="1">
      <alignment horizontal="center" vertical="center"/>
    </xf>
    <xf numFmtId="165" fontId="1" fillId="9" borderId="0" xfId="11" applyNumberFormat="1" applyBorder="1" applyAlignment="1">
      <alignment horizontal="center" vertical="center"/>
    </xf>
    <xf numFmtId="0" fontId="0" fillId="0" borderId="0" xfId="0" applyBorder="1"/>
    <xf numFmtId="0" fontId="1" fillId="13" borderId="0" xfId="12" applyFill="1" applyBorder="1" applyAlignment="1">
      <alignment horizontal="center" vertical="center"/>
    </xf>
    <xf numFmtId="164" fontId="1" fillId="14" borderId="0" xfId="5" applyNumberFormat="1" applyFill="1" applyBorder="1" applyAlignment="1">
      <alignment horizontal="center" vertical="center"/>
    </xf>
    <xf numFmtId="0" fontId="1" fillId="14" borderId="0" xfId="5" applyFill="1" applyBorder="1" applyAlignment="1">
      <alignment horizontal="center" vertical="center"/>
    </xf>
    <xf numFmtId="164" fontId="1" fillId="13" borderId="0" xfId="11" applyNumberFormat="1" applyFill="1" applyBorder="1" applyAlignment="1">
      <alignment horizontal="center" vertical="center"/>
    </xf>
    <xf numFmtId="0" fontId="1" fillId="13" borderId="0" xfId="11" applyFill="1" applyBorder="1" applyAlignment="1">
      <alignment horizontal="center" vertical="center"/>
    </xf>
    <xf numFmtId="164" fontId="1" fillId="13" borderId="0" xfId="12" applyNumberFormat="1" applyFill="1" applyBorder="1" applyAlignment="1">
      <alignment horizontal="center" vertical="center"/>
    </xf>
    <xf numFmtId="2" fontId="1" fillId="6" borderId="0" xfId="5" applyNumberFormat="1" applyBorder="1" applyAlignment="1">
      <alignment horizontal="center" vertical="center"/>
    </xf>
    <xf numFmtId="2" fontId="0" fillId="0" borderId="0" xfId="0" applyNumberFormat="1" applyBorder="1"/>
    <xf numFmtId="0" fontId="4" fillId="13" borderId="0" xfId="3" applyFont="1" applyFill="1" applyBorder="1" applyAlignment="1">
      <alignment horizontal="center" vertical="center" wrapText="1"/>
    </xf>
    <xf numFmtId="164" fontId="0" fillId="12" borderId="0" xfId="0" applyNumberFormat="1" applyFill="1"/>
    <xf numFmtId="0" fontId="4"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vertical="center" wrapText="1"/>
    </xf>
    <xf numFmtId="0" fontId="12" fillId="12" borderId="0" xfId="0" applyFont="1" applyFill="1" applyAlignment="1">
      <alignment wrapText="1"/>
    </xf>
    <xf numFmtId="0" fontId="0" fillId="0" borderId="0" xfId="0" applyAlignment="1">
      <alignment horizontal="center" vertical="center" wrapText="1"/>
    </xf>
    <xf numFmtId="0" fontId="0" fillId="0" borderId="0" xfId="0" applyFill="1" applyAlignment="1">
      <alignment horizontal="center" vertical="center"/>
    </xf>
    <xf numFmtId="0" fontId="10" fillId="12" borderId="0" xfId="0" applyFont="1" applyFill="1" applyAlignment="1">
      <alignment horizontal="center"/>
    </xf>
    <xf numFmtId="0" fontId="5" fillId="12" borderId="0" xfId="6" applyFont="1" applyFill="1" applyAlignment="1">
      <alignment horizontal="center"/>
    </xf>
    <xf numFmtId="0" fontId="0" fillId="0" borderId="0" xfId="0" applyAlignment="1">
      <alignment wrapText="1"/>
    </xf>
    <xf numFmtId="0" fontId="6" fillId="8" borderId="5" xfId="10" applyFont="1" applyAlignment="1">
      <alignment horizontal="left" vertical="center" wrapText="1"/>
    </xf>
    <xf numFmtId="0" fontId="4" fillId="8" borderId="5" xfId="10" applyFont="1" applyAlignment="1">
      <alignment horizontal="left" vertical="center" wrapText="1"/>
    </xf>
    <xf numFmtId="0" fontId="4" fillId="8" borderId="5" xfId="10" applyFont="1" applyAlignment="1">
      <alignment horizontal="left" vertical="center"/>
    </xf>
    <xf numFmtId="2" fontId="3" fillId="3" borderId="1" xfId="2" applyNumberFormat="1" applyAlignment="1">
      <alignment horizontal="left" vertical="center"/>
    </xf>
    <xf numFmtId="0" fontId="0" fillId="8" borderId="5" xfId="10" applyFont="1" applyAlignment="1">
      <alignment horizontal="left"/>
    </xf>
    <xf numFmtId="0" fontId="4" fillId="8" borderId="9" xfId="10" applyFont="1" applyBorder="1" applyAlignment="1">
      <alignment horizontal="left" vertical="center" wrapText="1"/>
    </xf>
    <xf numFmtId="0" fontId="4" fillId="8" borderId="9" xfId="10" applyFont="1" applyBorder="1" applyAlignment="1">
      <alignment horizontal="left" vertical="center"/>
    </xf>
    <xf numFmtId="2" fontId="3" fillId="3" borderId="10" xfId="2" applyNumberFormat="1" applyBorder="1" applyAlignment="1">
      <alignment horizontal="left" vertical="center"/>
    </xf>
    <xf numFmtId="0" fontId="0" fillId="0" borderId="0" xfId="0" applyAlignment="1">
      <alignment horizontal="left"/>
    </xf>
    <xf numFmtId="0" fontId="6" fillId="8" borderId="9" xfId="10" applyFont="1" applyBorder="1" applyAlignment="1">
      <alignment horizontal="left" vertical="center" wrapText="1"/>
    </xf>
    <xf numFmtId="0" fontId="4" fillId="8" borderId="9" xfId="10" applyFont="1" applyBorder="1" applyAlignment="1">
      <alignment horizontal="left" wrapText="1"/>
    </xf>
    <xf numFmtId="0" fontId="4" fillId="8" borderId="9" xfId="10" applyFont="1" applyBorder="1" applyAlignment="1">
      <alignment horizontal="left"/>
    </xf>
    <xf numFmtId="2" fontId="3" fillId="3" borderId="10" xfId="2" applyNumberFormat="1" applyBorder="1" applyAlignment="1">
      <alignment horizontal="left"/>
    </xf>
    <xf numFmtId="0" fontId="6" fillId="8" borderId="5" xfId="10" applyFont="1" applyAlignment="1">
      <alignment horizontal="left" wrapText="1"/>
    </xf>
    <xf numFmtId="0" fontId="4" fillId="8" borderId="5" xfId="10" applyFont="1" applyAlignment="1">
      <alignment horizontal="left" wrapText="1"/>
    </xf>
    <xf numFmtId="0" fontId="4" fillId="8" borderId="5" xfId="10" applyFont="1" applyAlignment="1">
      <alignment horizontal="left"/>
    </xf>
    <xf numFmtId="0" fontId="3" fillId="3" borderId="1" xfId="2" applyAlignment="1">
      <alignment horizontal="left"/>
    </xf>
    <xf numFmtId="0" fontId="15" fillId="0" borderId="0" xfId="0" applyFont="1" applyAlignment="1">
      <alignment wrapText="1"/>
    </xf>
    <xf numFmtId="0" fontId="15" fillId="0" borderId="0" xfId="0" applyFont="1"/>
    <xf numFmtId="0" fontId="4" fillId="15" borderId="0" xfId="0" applyFont="1" applyFill="1"/>
    <xf numFmtId="0" fontId="0" fillId="15" borderId="0" xfId="0" applyFill="1"/>
    <xf numFmtId="0" fontId="7" fillId="15" borderId="0" xfId="7" applyFill="1"/>
    <xf numFmtId="0" fontId="0" fillId="0" borderId="0" xfId="0" applyFont="1" applyAlignment="1">
      <alignment wrapText="1"/>
    </xf>
    <xf numFmtId="0" fontId="16"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xf>
    <xf numFmtId="0" fontId="0" fillId="0" borderId="0" xfId="0" applyFont="1" applyAlignment="1">
      <alignment vertical="center"/>
    </xf>
    <xf numFmtId="0" fontId="6" fillId="8" borderId="12" xfId="10" applyFont="1" applyBorder="1" applyAlignment="1">
      <alignment horizontal="center" vertical="center" wrapText="1"/>
    </xf>
    <xf numFmtId="0" fontId="4" fillId="8" borderId="12" xfId="10" applyFont="1" applyBorder="1"/>
    <xf numFmtId="0" fontId="0" fillId="12" borderId="5" xfId="10" applyFont="1" applyFill="1"/>
    <xf numFmtId="0" fontId="0" fillId="12" borderId="0" xfId="0" applyFill="1" applyAlignment="1">
      <alignment horizontal="center"/>
    </xf>
    <xf numFmtId="165" fontId="4" fillId="5" borderId="0" xfId="4" applyNumberFormat="1" applyFont="1" applyAlignment="1">
      <alignment horizontal="center" vertical="center" wrapText="1"/>
    </xf>
    <xf numFmtId="0" fontId="4" fillId="5" borderId="0" xfId="4" applyFont="1" applyAlignment="1">
      <alignment horizontal="center" vertical="center" wrapText="1"/>
    </xf>
    <xf numFmtId="0" fontId="4" fillId="13" borderId="3" xfId="3" applyFont="1" applyFill="1" applyBorder="1" applyAlignment="1">
      <alignment horizontal="center" vertical="center" wrapText="1"/>
    </xf>
    <xf numFmtId="0" fontId="4" fillId="13" borderId="6" xfId="3" applyFont="1" applyFill="1" applyBorder="1" applyAlignment="1">
      <alignment horizontal="center" vertical="center" wrapText="1"/>
    </xf>
    <xf numFmtId="0" fontId="4" fillId="13" borderId="7" xfId="3" applyFont="1" applyFill="1" applyBorder="1" applyAlignment="1">
      <alignment horizontal="center" vertical="center" wrapText="1"/>
    </xf>
    <xf numFmtId="0" fontId="4" fillId="14" borderId="7" xfId="5" applyFont="1" applyFill="1" applyBorder="1" applyAlignment="1">
      <alignment horizontal="center" vertical="center" wrapText="1"/>
    </xf>
    <xf numFmtId="0" fontId="4" fillId="14" borderId="3" xfId="5" applyFont="1" applyFill="1" applyBorder="1" applyAlignment="1">
      <alignment horizontal="center" vertical="center" wrapText="1"/>
    </xf>
    <xf numFmtId="0" fontId="4" fillId="13" borderId="11" xfId="3" applyFont="1" applyFill="1" applyBorder="1" applyAlignment="1">
      <alignment horizontal="center" vertical="center" wrapText="1"/>
    </xf>
    <xf numFmtId="165" fontId="4" fillId="5" borderId="0" xfId="4" applyNumberFormat="1" applyFont="1" applyBorder="1" applyAlignment="1">
      <alignment horizontal="center" vertical="center" wrapText="1"/>
    </xf>
    <xf numFmtId="0" fontId="4" fillId="14" borderId="0" xfId="5" applyFont="1" applyFill="1" applyBorder="1" applyAlignment="1">
      <alignment horizontal="center" vertical="center" wrapText="1"/>
    </xf>
    <xf numFmtId="0" fontId="4" fillId="13" borderId="0" xfId="3" applyFont="1" applyFill="1" applyBorder="1" applyAlignment="1">
      <alignment horizontal="center" vertical="center" wrapText="1"/>
    </xf>
    <xf numFmtId="0" fontId="4" fillId="13" borderId="8" xfId="3" applyFont="1" applyFill="1" applyBorder="1" applyAlignment="1">
      <alignment horizontal="center" vertical="center" wrapText="1"/>
    </xf>
    <xf numFmtId="0" fontId="4" fillId="14" borderId="0" xfId="13" applyFont="1" applyFill="1" applyBorder="1" applyAlignment="1">
      <alignment horizontal="center" vertical="center"/>
    </xf>
    <xf numFmtId="0" fontId="4" fillId="13" borderId="0" xfId="3" applyFont="1" applyFill="1" applyBorder="1" applyAlignment="1">
      <alignment horizontal="center" vertical="center"/>
    </xf>
    <xf numFmtId="0" fontId="4" fillId="14" borderId="0" xfId="13" applyFont="1" applyFill="1" applyBorder="1" applyAlignment="1">
      <alignment horizontal="center" vertical="center" wrapText="1"/>
    </xf>
    <xf numFmtId="0" fontId="4" fillId="5" borderId="0" xfId="4" applyFont="1" applyBorder="1" applyAlignment="1">
      <alignment horizontal="center" vertical="center" wrapText="1"/>
    </xf>
    <xf numFmtId="0" fontId="4" fillId="13" borderId="0" xfId="5" applyFont="1" applyFill="1" applyBorder="1" applyAlignment="1">
      <alignment horizontal="center" vertical="center" wrapText="1"/>
    </xf>
    <xf numFmtId="0" fontId="8" fillId="14" borderId="0" xfId="9" applyFill="1" applyBorder="1" applyAlignment="1">
      <alignment horizontal="center" vertical="center" wrapText="1"/>
    </xf>
    <xf numFmtId="0" fontId="4" fillId="5" borderId="8" xfId="4" applyFont="1" applyBorder="1" applyAlignment="1">
      <alignment horizontal="center" wrapText="1"/>
    </xf>
    <xf numFmtId="0" fontId="4" fillId="5" borderId="0" xfId="4" applyFont="1" applyAlignment="1">
      <alignment horizontal="center" wrapText="1"/>
    </xf>
  </cellXfs>
  <cellStyles count="14">
    <cellStyle name="20% - Accent1" xfId="3" builtinId="30"/>
    <cellStyle name="20% - Accent2" xfId="12" builtinId="34"/>
    <cellStyle name="20% - Accent3" xfId="13" builtinId="38"/>
    <cellStyle name="20% - Accent4" xfId="5" builtinId="42"/>
    <cellStyle name="40% - Accent1" xfId="11" builtinId="31"/>
    <cellStyle name="40% - Accent2" xfId="4" builtinId="35"/>
    <cellStyle name="Bad" xfId="1" builtinId="27"/>
    <cellStyle name="Hyperlink" xfId="7" builtinId="8"/>
    <cellStyle name="Input" xfId="2" builtinId="20"/>
    <cellStyle name="Normal" xfId="0" builtinId="0"/>
    <cellStyle name="Normal 2" xfId="6" xr:uid="{00000000-0005-0000-0000-00000A000000}"/>
    <cellStyle name="Note" xfId="10" builtinId="10"/>
    <cellStyle name="Output" xfId="9" builtinId="21"/>
    <cellStyle name="Percent" xfId="8" builtinId="5"/>
  </cellStyles>
  <dxfs count="200">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border diagonalUp="0" diagonalDown="0">
        <left/>
        <right style="thin">
          <color rgb="FFB2B2B2"/>
        </right>
        <top style="thin">
          <color rgb="FFB2B2B2"/>
        </top>
        <bottom style="thin">
          <color rgb="FFB2B2B2"/>
        </bottom>
        <vertical/>
        <horizontal/>
      </border>
    </dxf>
    <dxf>
      <border outline="0">
        <left style="thin">
          <color rgb="FFB2B2B2"/>
        </left>
      </border>
    </dxf>
    <dxf>
      <alignment horizontal="center" vertical="center" textRotation="0" wrapText="1" indent="0" justifyLastLine="0" shrinkToFit="0" readingOrder="0"/>
    </dxf>
    <dxf>
      <alignment horizontal="center" vertical="center" textRotation="0" wrapText="1" indent="0" justifyLastLine="0" shrinkToFit="0" readingOrder="0"/>
    </dxf>
    <dxf>
      <font>
        <color theme="9" tint="-0.499984740745262"/>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4" formatCode="0.0"/>
    </dxf>
    <dxf>
      <numFmt numFmtId="2" formatCode="0.00"/>
    </dxf>
    <dxf>
      <numFmt numFmtId="2" formatCode="0.00"/>
    </dxf>
    <dxf>
      <numFmt numFmtId="2" formatCode="0.00"/>
    </dxf>
    <dxf>
      <numFmt numFmtId="2" formatCode="0.00"/>
    </dxf>
    <dxf>
      <numFmt numFmtId="2" formatCode="0.00"/>
    </dxf>
    <dxf>
      <numFmt numFmtId="164" formatCode="0.0"/>
    </dxf>
    <dxf>
      <font>
        <b/>
      </font>
    </dxf>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font>
        <b/>
      </font>
      <alignment horizontal="left" vertical="center" textRotation="0" wrapText="0" indent="0" justifyLastLine="0" shrinkToFit="0" readingOrder="0"/>
    </dxf>
    <dxf>
      <font>
        <b/>
      </font>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260350</xdr:colOff>
      <xdr:row>0</xdr:row>
      <xdr:rowOff>95250</xdr:rowOff>
    </xdr:from>
    <xdr:to>
      <xdr:col>12</xdr:col>
      <xdr:colOff>552450</xdr:colOff>
      <xdr:row>0</xdr:row>
      <xdr:rowOff>711200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779250" y="95250"/>
          <a:ext cx="3086100" cy="6159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Please see "PA FSNA Appendix 2 Indicators Description.docx" for more details of how indicators were defined and derived.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101600</xdr:rowOff>
    </xdr:from>
    <xdr:to>
      <xdr:col>13</xdr:col>
      <xdr:colOff>76200</xdr:colOff>
      <xdr:row>36</xdr:row>
      <xdr:rowOff>171450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9600" y="101600"/>
          <a:ext cx="7391400" cy="66992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t>Overview of Methods:</a:t>
          </a:r>
        </a:p>
        <a:p>
          <a:endParaRPr lang="en-US" sz="1200" b="1" baseline="0"/>
        </a:p>
        <a:p>
          <a:r>
            <a:rPr lang="en-US" sz="1200" b="1" baseline="0"/>
            <a:t>Need Score on Each Indicator:</a:t>
          </a:r>
        </a:p>
        <a:p>
          <a:r>
            <a:rPr lang="en-US" sz="1200"/>
            <a:t>We used quartiles to define counties with elevated risk: </a:t>
          </a:r>
        </a:p>
        <a:p>
          <a:pPr lvl="1"/>
          <a:r>
            <a:rPr lang="en-US" sz="1200"/>
            <a:t>On</a:t>
          </a:r>
          <a:r>
            <a:rPr lang="en-US" sz="1200" baseline="0"/>
            <a:t> </a:t>
          </a:r>
          <a:r>
            <a:rPr lang="en-US" sz="1200"/>
            <a:t>most indicators,</a:t>
          </a:r>
          <a:r>
            <a:rPr lang="en-US" sz="1200" baseline="0"/>
            <a:t> a </a:t>
          </a:r>
          <a:r>
            <a:rPr lang="en-US" sz="1200"/>
            <a:t>county is defined as having</a:t>
          </a:r>
          <a:r>
            <a:rPr lang="en-US" sz="1200" baseline="0"/>
            <a:t> elevated need</a:t>
          </a:r>
          <a:r>
            <a:rPr lang="en-US" sz="1200"/>
            <a:t> on an indicator if the county’s estimate is within the top 25% of state distribution of the indicator. </a:t>
          </a:r>
        </a:p>
        <a:p>
          <a:pPr lvl="1"/>
          <a:r>
            <a:rPr lang="en-US" sz="1200"/>
            <a:t>On a small number of indicators in which we assumed that higher estimate indicates better population health outcomes, a county is defined as </a:t>
          </a:r>
          <a:r>
            <a:rPr lang="en-US" sz="1200">
              <a:solidFill>
                <a:schemeClr val="dk1"/>
              </a:solidFill>
              <a:effectLst/>
              <a:latin typeface="+mn-lt"/>
              <a:ea typeface="+mn-ea"/>
              <a:cs typeface="+mn-cs"/>
            </a:rPr>
            <a:t>having</a:t>
          </a:r>
          <a:r>
            <a:rPr lang="en-US" sz="1200" baseline="0">
              <a:solidFill>
                <a:schemeClr val="dk1"/>
              </a:solidFill>
              <a:effectLst/>
              <a:latin typeface="+mn-lt"/>
              <a:ea typeface="+mn-ea"/>
              <a:cs typeface="+mn-cs"/>
            </a:rPr>
            <a:t> elevated need</a:t>
          </a:r>
          <a:r>
            <a:rPr lang="en-US" sz="1200">
              <a:solidFill>
                <a:schemeClr val="dk1"/>
              </a:solidFill>
              <a:effectLst/>
              <a:latin typeface="+mn-lt"/>
              <a:ea typeface="+mn-ea"/>
              <a:cs typeface="+mn-cs"/>
            </a:rPr>
            <a:t> </a:t>
          </a:r>
          <a:r>
            <a:rPr lang="en-US" sz="1200"/>
            <a:t>if the county’s estimate is within the lowest 25% of state distribution of that indicator.</a:t>
          </a:r>
        </a:p>
        <a:p>
          <a:pPr lvl="1"/>
          <a:r>
            <a:rPr lang="en-US" sz="1200">
              <a:solidFill>
                <a:srgbClr val="FF0000"/>
              </a:solidFill>
            </a:rPr>
            <a:t>The thresholds we used to define</a:t>
          </a:r>
          <a:r>
            <a:rPr lang="en-US" sz="1200" baseline="0">
              <a:solidFill>
                <a:srgbClr val="FF0000"/>
              </a:solidFill>
            </a:rPr>
            <a:t> elevated need of counties are highlighted in red in Table 3.</a:t>
          </a:r>
          <a:endParaRPr lang="en-US" sz="1200">
            <a:solidFill>
              <a:srgbClr val="FF0000"/>
            </a:solidFill>
          </a:endParaRPr>
        </a:p>
        <a:p>
          <a:endParaRPr lang="en-US" sz="1200"/>
        </a:p>
        <a:p>
          <a:r>
            <a:rPr lang="en-US" sz="1200" b="1">
              <a:solidFill>
                <a:schemeClr val="dk1"/>
              </a:solidFill>
              <a:effectLst/>
              <a:latin typeface="+mn-lt"/>
              <a:ea typeface="+mn-ea"/>
              <a:cs typeface="+mn-cs"/>
            </a:rPr>
            <a:t>Indicators Weighting</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To account for the heterogeneity between indicators in their data quality and direct/indirect effect on maternal and children’s health, we used a weighting scheme when combining indicators’ individual</a:t>
          </a:r>
          <a:r>
            <a:rPr lang="en-US" sz="1200" baseline="0">
              <a:solidFill>
                <a:schemeClr val="dk1"/>
              </a:solidFill>
              <a:effectLst/>
              <a:latin typeface="+mn-lt"/>
              <a:ea typeface="+mn-ea"/>
              <a:cs typeface="+mn-cs"/>
            </a:rPr>
            <a:t> need</a:t>
          </a:r>
          <a:r>
            <a:rPr lang="en-US" sz="1200">
              <a:solidFill>
                <a:schemeClr val="dk1"/>
              </a:solidFill>
              <a:effectLst/>
              <a:latin typeface="+mn-lt"/>
              <a:ea typeface="+mn-ea"/>
              <a:cs typeface="+mn-cs"/>
            </a:rPr>
            <a:t> scores into a domain composite need score. </a:t>
          </a:r>
        </a:p>
        <a:p>
          <a:r>
            <a:rPr lang="en-US" sz="1200">
              <a:solidFill>
                <a:schemeClr val="dk1"/>
              </a:solidFill>
              <a:effectLst/>
              <a:latin typeface="+mn-lt"/>
              <a:ea typeface="+mn-ea"/>
              <a:cs typeface="+mn-cs"/>
            </a:rPr>
            <a:t>When assigning weights to each indicator, we considered the following metrics:</a:t>
          </a:r>
        </a:p>
        <a:p>
          <a:pPr marL="628650" lvl="1" indent="-171450">
            <a:buFont typeface="Arial" panose="020B0604020202020204" pitchFamily="34" charset="0"/>
            <a:buChar char="•"/>
          </a:pPr>
          <a:r>
            <a:rPr lang="en-US" sz="1200">
              <a:solidFill>
                <a:schemeClr val="dk1"/>
              </a:solidFill>
              <a:effectLst/>
              <a:latin typeface="+mn-lt"/>
              <a:ea typeface="+mn-ea"/>
              <a:cs typeface="+mn-cs"/>
            </a:rPr>
            <a:t>Whether or not it has been referenced in SIR: 1=Yes, 0=No		</a:t>
          </a:r>
        </a:p>
        <a:p>
          <a:pPr marL="628650" lvl="1" indent="-171450">
            <a:buFont typeface="Arial" panose="020B0604020202020204" pitchFamily="34" charset="0"/>
            <a:buChar char="•"/>
          </a:pPr>
          <a:r>
            <a:rPr lang="en-US" sz="1200">
              <a:solidFill>
                <a:schemeClr val="dk1"/>
              </a:solidFill>
              <a:effectLst/>
              <a:latin typeface="+mn-lt"/>
              <a:ea typeface="+mn-ea"/>
              <a:cs typeface="+mn-cs"/>
            </a:rPr>
            <a:t>Direct impact on maternal and child health: scale 1 to 3. A score of 3 represents that the indicators is suggested by literature to be a proximal indicator of MCH health. </a:t>
          </a:r>
        </a:p>
        <a:p>
          <a:pPr marL="628650" lvl="1" indent="-171450">
            <a:buFont typeface="Arial" panose="020B0604020202020204" pitchFamily="34" charset="0"/>
            <a:buChar char="•"/>
          </a:pPr>
          <a:r>
            <a:rPr lang="en-US" sz="1200">
              <a:solidFill>
                <a:schemeClr val="dk1"/>
              </a:solidFill>
              <a:effectLst/>
              <a:latin typeface="+mn-lt"/>
              <a:ea typeface="+mn-ea"/>
              <a:cs typeface="+mn-cs"/>
            </a:rPr>
            <a:t>Data recency: 1=Data after 2016, 0=Data before 2016,</a:t>
          </a:r>
        </a:p>
        <a:p>
          <a:pPr marL="628650" lvl="1" indent="-171450">
            <a:buFont typeface="Arial" panose="020B0604020202020204" pitchFamily="34" charset="0"/>
            <a:buChar char="•"/>
          </a:pPr>
          <a:r>
            <a:rPr lang="en-US" sz="1200">
              <a:solidFill>
                <a:schemeClr val="dk1"/>
              </a:solidFill>
              <a:effectLst/>
              <a:latin typeface="+mn-lt"/>
              <a:ea typeface="+mn-ea"/>
              <a:cs typeface="+mn-cs"/>
            </a:rPr>
            <a:t>Strength of data collection methodology: 2=High quality, 1=Low quality </a:t>
          </a:r>
        </a:p>
        <a:p>
          <a:pPr marL="628650" lvl="1" indent="-171450">
            <a:buFont typeface="Arial" panose="020B0604020202020204" pitchFamily="34" charset="0"/>
            <a:buChar char="•"/>
          </a:pPr>
          <a:r>
            <a:rPr lang="en-US" sz="1200">
              <a:solidFill>
                <a:schemeClr val="dk1"/>
              </a:solidFill>
              <a:effectLst/>
              <a:latin typeface="+mn-lt"/>
              <a:ea typeface="+mn-ea"/>
              <a:cs typeface="+mn-cs"/>
            </a:rPr>
            <a:t>Representativeness of home visiting target population: 1=Age or pregnancy status is reflected in the indicator's denominator or nominator, 0=Not</a:t>
          </a:r>
        </a:p>
        <a:p>
          <a:pPr lvl="1"/>
          <a:r>
            <a:rPr lang="en-US" sz="1200">
              <a:solidFill>
                <a:schemeClr val="dk1"/>
              </a:solidFill>
              <a:effectLst/>
              <a:latin typeface="+mn-lt"/>
              <a:ea typeface="+mn-ea"/>
              <a:cs typeface="+mn-cs"/>
            </a:rPr>
            <a:t>A weight for each indicator was calculated by adding the above metrics up, therefore the weight has a theoretical range of 2 to 8. </a:t>
          </a:r>
        </a:p>
        <a:p>
          <a:pPr lvl="1"/>
          <a:r>
            <a:rPr lang="en-US" sz="1200">
              <a:solidFill>
                <a:srgbClr val="FF0000"/>
              </a:solidFill>
              <a:effectLst/>
              <a:latin typeface="+mn-lt"/>
              <a:ea typeface="+mn-ea"/>
              <a:cs typeface="+mn-cs"/>
            </a:rPr>
            <a:t>The assigned</a:t>
          </a:r>
          <a:r>
            <a:rPr lang="en-US" sz="1200" baseline="0">
              <a:solidFill>
                <a:srgbClr val="FF0000"/>
              </a:solidFill>
              <a:effectLst/>
              <a:latin typeface="+mn-lt"/>
              <a:ea typeface="+mn-ea"/>
              <a:cs typeface="+mn-cs"/>
            </a:rPr>
            <a:t> weights on indicators can be found in Table 1 column H and on the 3rd rows of Tables 4.1-4.6.</a:t>
          </a:r>
          <a:endParaRPr lang="en-US" sz="1200"/>
        </a:p>
        <a:p>
          <a:endParaRPr lang="en-US" sz="1200"/>
        </a:p>
        <a:p>
          <a:r>
            <a:rPr lang="en-US" sz="1200" b="1">
              <a:solidFill>
                <a:schemeClr val="dk1"/>
              </a:solidFill>
              <a:effectLst/>
              <a:latin typeface="+mn-lt"/>
              <a:ea typeface="+mn-ea"/>
              <a:cs typeface="+mn-cs"/>
            </a:rPr>
            <a:t>Domain</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Composite Need</a:t>
          </a:r>
          <a:r>
            <a:rPr lang="en-US" sz="1200" b="1" baseline="0">
              <a:solidFill>
                <a:schemeClr val="dk1"/>
              </a:solidFill>
              <a:effectLst/>
              <a:latin typeface="+mn-lt"/>
              <a:ea typeface="+mn-ea"/>
              <a:cs typeface="+mn-cs"/>
            </a:rPr>
            <a:t> Index</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A county’s domain composite need score is calculated as the weighted average of indicators’ need</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scores </a:t>
          </a:r>
        </a:p>
        <a:p>
          <a:r>
            <a:rPr lang="en-US" sz="1200">
              <a:solidFill>
                <a:schemeClr val="dk1"/>
              </a:solidFill>
              <a:effectLst/>
              <a:latin typeface="+mn-lt"/>
              <a:ea typeface="+mn-ea"/>
              <a:cs typeface="+mn-cs"/>
            </a:rPr>
            <a:t>Just as how we calculated indicators'</a:t>
          </a:r>
          <a:r>
            <a:rPr lang="en-US" sz="1200" baseline="0">
              <a:solidFill>
                <a:schemeClr val="dk1"/>
              </a:solidFill>
              <a:effectLst/>
              <a:latin typeface="+mn-lt"/>
              <a:ea typeface="+mn-ea"/>
              <a:cs typeface="+mn-cs"/>
            </a:rPr>
            <a:t> need</a:t>
          </a:r>
          <a:r>
            <a:rPr lang="en-US" sz="1200">
              <a:solidFill>
                <a:schemeClr val="dk1"/>
              </a:solidFill>
              <a:effectLst/>
              <a:latin typeface="+mn-lt"/>
              <a:ea typeface="+mn-ea"/>
              <a:cs typeface="+mn-cs"/>
            </a:rPr>
            <a:t> scores, we defined counties with elevated</a:t>
          </a:r>
          <a:r>
            <a:rPr lang="en-US" sz="1200" baseline="0">
              <a:solidFill>
                <a:schemeClr val="dk1"/>
              </a:solidFill>
              <a:effectLst/>
              <a:latin typeface="+mn-lt"/>
              <a:ea typeface="+mn-ea"/>
              <a:cs typeface="+mn-cs"/>
            </a:rPr>
            <a:t> need on </a:t>
          </a:r>
          <a:r>
            <a:rPr lang="en-US" sz="1200" i="1">
              <a:solidFill>
                <a:schemeClr val="dk1"/>
              </a:solidFill>
              <a:effectLst/>
              <a:latin typeface="+mn-lt"/>
              <a:ea typeface="+mn-ea"/>
              <a:cs typeface="+mn-cs"/>
            </a:rPr>
            <a:t>the whole domain</a:t>
          </a:r>
          <a:r>
            <a:rPr lang="en-US" sz="1200">
              <a:solidFill>
                <a:schemeClr val="dk1"/>
              </a:solidFill>
              <a:effectLst/>
              <a:latin typeface="+mn-lt"/>
              <a:ea typeface="+mn-ea"/>
              <a:cs typeface="+mn-cs"/>
            </a:rPr>
            <a:t> using the quartile of state-wide distribution of domain composite need scores: </a:t>
          </a:r>
          <a:r>
            <a:rPr lang="en-US" sz="1200" b="1">
              <a:solidFill>
                <a:schemeClr val="dk1"/>
              </a:solidFill>
              <a:effectLst/>
              <a:latin typeface="+mn-lt"/>
              <a:ea typeface="+mn-ea"/>
              <a:cs typeface="+mn-cs"/>
            </a:rPr>
            <a:t>A county is defined as having</a:t>
          </a:r>
          <a:r>
            <a:rPr lang="en-US" sz="1200" b="1" baseline="0">
              <a:solidFill>
                <a:schemeClr val="dk1"/>
              </a:solidFill>
              <a:effectLst/>
              <a:latin typeface="+mn-lt"/>
              <a:ea typeface="+mn-ea"/>
              <a:cs typeface="+mn-cs"/>
            </a:rPr>
            <a:t> elevated need</a:t>
          </a:r>
          <a:r>
            <a:rPr lang="en-US" sz="1200" b="1">
              <a:solidFill>
                <a:schemeClr val="dk1"/>
              </a:solidFill>
              <a:effectLst/>
              <a:latin typeface="+mn-lt"/>
              <a:ea typeface="+mn-ea"/>
              <a:cs typeface="+mn-cs"/>
            </a:rPr>
            <a:t> on a </a:t>
          </a:r>
          <a:r>
            <a:rPr lang="en-US" sz="1200" b="1" i="1">
              <a:solidFill>
                <a:schemeClr val="dk1"/>
              </a:solidFill>
              <a:effectLst/>
              <a:latin typeface="+mn-lt"/>
              <a:ea typeface="+mn-ea"/>
              <a:cs typeface="+mn-cs"/>
            </a:rPr>
            <a:t>domain</a:t>
          </a:r>
          <a:r>
            <a:rPr lang="en-US" sz="1200" b="1">
              <a:solidFill>
                <a:schemeClr val="dk1"/>
              </a:solidFill>
              <a:effectLst/>
              <a:latin typeface="+mn-lt"/>
              <a:ea typeface="+mn-ea"/>
              <a:cs typeface="+mn-cs"/>
            </a:rPr>
            <a:t> if the county’s domain composite need</a:t>
          </a:r>
          <a:r>
            <a:rPr lang="en-US" sz="1200" b="1" baseline="0">
              <a:solidFill>
                <a:schemeClr val="dk1"/>
              </a:solidFill>
              <a:effectLst/>
              <a:latin typeface="+mn-lt"/>
              <a:ea typeface="+mn-ea"/>
              <a:cs typeface="+mn-cs"/>
            </a:rPr>
            <a:t> </a:t>
          </a:r>
          <a:r>
            <a:rPr lang="en-US" sz="1200" b="1">
              <a:solidFill>
                <a:schemeClr val="dk1"/>
              </a:solidFill>
              <a:effectLst/>
              <a:latin typeface="+mn-lt"/>
              <a:ea typeface="+mn-ea"/>
              <a:cs typeface="+mn-cs"/>
            </a:rPr>
            <a:t>score is within the top 25% of state-wide distribution.</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rgbClr val="FF0000"/>
              </a:solidFill>
              <a:effectLst/>
              <a:latin typeface="+mn-lt"/>
              <a:ea typeface="+mn-ea"/>
              <a:cs typeface="+mn-cs"/>
            </a:rPr>
            <a:t>The formulas to calculate domain composite need score and index have been embedded in the last 2 columns in Table 4.1 - 4.6. </a:t>
          </a:r>
        </a:p>
        <a:p>
          <a:endParaRPr lang="en-US" sz="12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0</xdr:row>
      <xdr:rowOff>158750</xdr:rowOff>
    </xdr:from>
    <xdr:to>
      <xdr:col>0</xdr:col>
      <xdr:colOff>7270750</xdr:colOff>
      <xdr:row>1</xdr:row>
      <xdr:rowOff>12700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1750" y="158750"/>
          <a:ext cx="7239000" cy="501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tab contains information on</a:t>
          </a:r>
          <a:r>
            <a:rPr lang="en-US" sz="1100" b="1" baseline="0"/>
            <a:t> </a:t>
          </a:r>
          <a:r>
            <a:rPr lang="en-US" sz="1100" b="1"/>
            <a:t>how PolicyLab derived a subset of indicators using multisource administrative datasets. Please see "PA FSNA Appendix 2 Indicators Description.docx" for detailed</a:t>
          </a:r>
          <a:r>
            <a:rPr lang="en-US" sz="1100" b="1" baseline="0"/>
            <a:t> description of the full set of </a:t>
          </a:r>
          <a:r>
            <a:rPr lang="en-US" sz="1100" b="1"/>
            <a:t>indicators.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H77" totalsRowShown="0" headerRowDxfId="199" dataDxfId="198" dataCellStyle="Normal">
  <autoFilter ref="A1:H77" xr:uid="{00000000-0009-0000-0100-000005000000}"/>
  <tableColumns count="8">
    <tableColumn id="1" xr3:uid="{00000000-0010-0000-0000-000001000000}" name="Domain" dataDxfId="197" dataCellStyle="Normal"/>
    <tableColumn id="2" xr3:uid="{00000000-0010-0000-0000-000002000000}" name="Indicator Name" dataDxfId="196" dataCellStyle="Normal"/>
    <tableColumn id="3" xr3:uid="{00000000-0010-0000-0000-000003000000}" name="Indicator Definition" dataDxfId="195" dataCellStyle="Normal"/>
    <tableColumn id="4" xr3:uid="{00000000-0010-0000-0000-000004000000}" name="Included in HRSA Simplified Method" dataDxfId="194" dataCellStyle="Normal"/>
    <tableColumn id="5" xr3:uid="{00000000-0010-0000-0000-000005000000}" name="Data Year" dataDxfId="193" dataCellStyle="Normal"/>
    <tableColumn id="6" xr3:uid="{00000000-0010-0000-0000-000006000000}" name="Data Source" dataDxfId="192" dataCellStyle="Normal"/>
    <tableColumn id="7" xr3:uid="{00000000-0010-0000-0000-000007000000}" name="Data Source Link" dataDxfId="191" dataCellStyle="Normal"/>
    <tableColumn id="8" xr3:uid="{00000000-0010-0000-0000-000008000000}" name="Assigned Weight" dataDxfId="190" dataCellStyle="Normal"/>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3:J68" totalsRowShown="0" headerRowCellStyle="Normal" dataCellStyle="Normal">
  <autoFilter ref="A3:J68" xr:uid="{00000000-0009-0000-0100-000004000000}"/>
  <tableColumns count="10">
    <tableColumn id="1" xr3:uid="{00000000-0010-0000-0100-000001000000}" name="Domain" dataDxfId="189" dataCellStyle="Normal"/>
    <tableColumn id="2" xr3:uid="{00000000-0010-0000-0100-000002000000}" name="Indicator Name" dataCellStyle="Normal"/>
    <tableColumn id="3" xr3:uid="{00000000-0010-0000-0100-000003000000}" name="Indicator Definition" dataCellStyle="Normal"/>
    <tableColumn id="4" xr3:uid="{00000000-0010-0000-0100-000004000000}" name="Min" dataDxfId="188" dataCellStyle="Normal"/>
    <tableColumn id="5" xr3:uid="{00000000-0010-0000-0100-000005000000}" name="10th Percentile " dataDxfId="187" dataCellStyle="Normal"/>
    <tableColumn id="6" xr3:uid="{00000000-0010-0000-0100-000006000000}" name="25th Percentile" dataDxfId="186" dataCellStyle="Normal"/>
    <tableColumn id="7" xr3:uid="{00000000-0010-0000-0100-000007000000}" name="Median" dataDxfId="185" dataCellStyle="Normal"/>
    <tableColumn id="8" xr3:uid="{00000000-0010-0000-0100-000008000000}" name="75th Percentile" dataDxfId="184" dataCellStyle="Normal"/>
    <tableColumn id="9" xr3:uid="{00000000-0010-0000-0100-000009000000}" name="90th Percentile" dataDxfId="183" dataCellStyle="Normal"/>
    <tableColumn id="10" xr3:uid="{00000000-0010-0000-0100-00000A000000}" name="Max" dataDxfId="182" dataCellStyle="Normal"/>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G69" totalsRowShown="0" headerRowDxfId="9" dataDxfId="8" tableBorderDxfId="7" headerRowCellStyle="Hyperlink" dataCellStyle="20% - Accent3">
  <autoFilter ref="A2:G69" xr:uid="{00000000-0009-0000-0100-000002000000}"/>
  <tableColumns count="7">
    <tableColumn id="1" xr3:uid="{00000000-0010-0000-0200-000001000000}" name="County" dataDxfId="6" dataCellStyle="Note"/>
    <tableColumn id="2" xr3:uid="{00000000-0010-0000-0200-000002000000}" name="Maternal and Child Health Domain" dataDxfId="5" dataCellStyle="20% - Accent3"/>
    <tableColumn id="3" xr3:uid="{00000000-0010-0000-0200-000003000000}" name="Substance Use Domain" dataDxfId="4" dataCellStyle="20% - Accent3"/>
    <tableColumn id="4" xr3:uid="{00000000-0010-0000-0200-000004000000}" name="Socioeconomic Status Domain" dataDxfId="3" dataCellStyle="20% - Accent3"/>
    <tableColumn id="5" xr3:uid="{00000000-0010-0000-0200-000005000000}" name="Child Safety and Maltreatment Domain" dataDxfId="2" dataCellStyle="20% - Accent3"/>
    <tableColumn id="6" xr3:uid="{00000000-0010-0000-0200-000006000000}" name="Community Environment Domain" dataDxfId="1" dataCellStyle="20% - Accent3"/>
    <tableColumn id="7" xr3:uid="{00000000-0010-0000-0200-000007000000}" name="Child Care Domain" dataDxfId="0" dataCellStyle="20% - Accent3"/>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hyperlink" Target="https://data.pa.gov/Opioid-Related/Rate-of-Neonatal-Abstinence-Syndrome-per-1-000-New/2ats-ttun" TargetMode="External"/><Relationship Id="rId13" Type="http://schemas.openxmlformats.org/officeDocument/2006/relationships/hyperlink" Target="https://factfinder.census.gov/" TargetMode="External"/><Relationship Id="rId18" Type="http://schemas.openxmlformats.org/officeDocument/2006/relationships/drawing" Target="../drawings/drawing1.xml"/><Relationship Id="rId3" Type="http://schemas.openxmlformats.org/officeDocument/2006/relationships/hyperlink" Target="https://www.health.pa.gov/topics/HealthStatistics/VitalStatistics/DeathStatistics/Pages/death-statistics.aspx" TargetMode="External"/><Relationship Id="rId7" Type="http://schemas.openxmlformats.org/officeDocument/2006/relationships/hyperlink" Target="https://datacenter.kidscount.org/data/tables/2734-tobacco-use--births-to-mothers-who-used-tobacco-during-pregnancy" TargetMode="External"/><Relationship Id="rId12" Type="http://schemas.openxmlformats.org/officeDocument/2006/relationships/hyperlink" Target="https://www.census.gov/data/datasets/2016/demo/saipe/2016-state-and-county.html" TargetMode="External"/><Relationship Id="rId17" Type="http://schemas.openxmlformats.org/officeDocument/2006/relationships/printerSettings" Target="../printerSettings/printerSettings2.bin"/><Relationship Id="rId2" Type="http://schemas.openxmlformats.org/officeDocument/2006/relationships/hyperlink" Target="https://www.health.pa.gov/topics/HealthStatistics/VitalStatistics/DeathStatistics/Pages/death-statistics.aspx" TargetMode="External"/><Relationship Id="rId16" Type="http://schemas.openxmlformats.org/officeDocument/2006/relationships/hyperlink" Target="https://www.dhs.pa.gov/docs/Publications/Documents/2019%20child%20prev.pdf" TargetMode="External"/><Relationship Id="rId1" Type="http://schemas.openxmlformats.org/officeDocument/2006/relationships/hyperlink" Target="https://datacenter.kidscount.org/data/tables/2732-prenatal-care--births-to-mothers-who-did-not-receive-early-prenatal-care" TargetMode="External"/><Relationship Id="rId6" Type="http://schemas.openxmlformats.org/officeDocument/2006/relationships/hyperlink" Target="https://www.samhsa.gov/medication-assisted-treatment/physician-program-data/treatment-physician-locator?field_bup_physician_us_state_value=PA" TargetMode="External"/><Relationship Id="rId11" Type="http://schemas.openxmlformats.org/officeDocument/2006/relationships/hyperlink" Target="https://www.census.gov/data/datasets/2016/demo/saipe/2016-state-and-county.html" TargetMode="External"/><Relationship Id="rId5" Type="http://schemas.openxmlformats.org/officeDocument/2006/relationships/hyperlink" Target="https://data.pa.gov/Opioid-Related/Rate-of-Hospitalizations-for-Opioid-Overdose-per-1/3f26-q827" TargetMode="External"/><Relationship Id="rId15" Type="http://schemas.openxmlformats.org/officeDocument/2006/relationships/hyperlink" Target="http://www.policymap.com/our-data-directory.html" TargetMode="External"/><Relationship Id="rId10" Type="http://schemas.openxmlformats.org/officeDocument/2006/relationships/hyperlink" Target="https://www.countyhealthrankings.org/app/pennsylvania/2019/measure/factors/14/data" TargetMode="External"/><Relationship Id="rId19" Type="http://schemas.openxmlformats.org/officeDocument/2006/relationships/table" Target="../tables/table1.xml"/><Relationship Id="rId4" Type="http://schemas.openxmlformats.org/officeDocument/2006/relationships/hyperlink" Target="https://www.health.pa.gov/topics/HealthStatistics/VitalStatistics/BirthStatistics/Pages/birth-statistics.aspx" TargetMode="External"/><Relationship Id="rId9" Type="http://schemas.openxmlformats.org/officeDocument/2006/relationships/hyperlink" Target="https://censusreporter.org/tables/B09010/" TargetMode="External"/><Relationship Id="rId14" Type="http://schemas.openxmlformats.org/officeDocument/2006/relationships/hyperlink" Target="https://datacenter.kidscount.org/data/tables/2730-mother-education--births-to-mothers-with-less-than-a-high-school-education?loc=40&amp;loct=5"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workbookViewId="0">
      <selection activeCell="G18" sqref="G18"/>
    </sheetView>
  </sheetViews>
  <sheetFormatPr baseColWidth="10" defaultColWidth="8.83203125" defaultRowHeight="15" x14ac:dyDescent="0.2"/>
  <cols>
    <col min="1" max="1" width="20.6640625" customWidth="1"/>
    <col min="2" max="2" width="11.5" customWidth="1"/>
  </cols>
  <sheetData>
    <row r="1" spans="1:11" x14ac:dyDescent="0.2">
      <c r="A1" s="140" t="s">
        <v>305</v>
      </c>
      <c r="B1" s="141"/>
      <c r="C1" s="141"/>
      <c r="D1" s="141"/>
      <c r="E1" s="141"/>
      <c r="F1" s="141"/>
      <c r="G1" s="141"/>
      <c r="H1" s="141"/>
      <c r="I1" s="141"/>
      <c r="J1" s="141"/>
      <c r="K1" s="141"/>
    </row>
    <row r="2" spans="1:11" x14ac:dyDescent="0.2">
      <c r="A2" s="142" t="s">
        <v>0</v>
      </c>
      <c r="B2" s="141" t="s">
        <v>296</v>
      </c>
      <c r="C2" s="141"/>
      <c r="D2" s="141"/>
      <c r="E2" s="141"/>
      <c r="F2" s="141"/>
      <c r="G2" s="141"/>
      <c r="H2" s="141"/>
      <c r="I2" s="141"/>
      <c r="J2" s="141"/>
      <c r="K2" s="141"/>
    </row>
    <row r="3" spans="1:11" x14ac:dyDescent="0.2">
      <c r="A3" s="142" t="s">
        <v>1</v>
      </c>
      <c r="B3" s="141" t="s">
        <v>4</v>
      </c>
      <c r="C3" s="141"/>
      <c r="D3" s="141"/>
      <c r="E3" s="141"/>
      <c r="F3" s="141"/>
      <c r="G3" s="141"/>
      <c r="H3" s="141"/>
      <c r="I3" s="141"/>
      <c r="J3" s="141"/>
      <c r="K3" s="141"/>
    </row>
    <row r="4" spans="1:11" x14ac:dyDescent="0.2">
      <c r="A4" s="142" t="s">
        <v>2</v>
      </c>
      <c r="B4" s="141" t="s">
        <v>6</v>
      </c>
      <c r="C4" s="141"/>
      <c r="D4" s="141"/>
      <c r="E4" s="141"/>
      <c r="F4" s="141"/>
      <c r="G4" s="141"/>
      <c r="H4" s="141"/>
      <c r="I4" s="141"/>
      <c r="J4" s="141"/>
      <c r="K4" s="141"/>
    </row>
    <row r="5" spans="1:11" x14ac:dyDescent="0.2">
      <c r="A5" s="140" t="s">
        <v>3</v>
      </c>
      <c r="B5" s="141" t="s">
        <v>332</v>
      </c>
      <c r="C5" s="141"/>
      <c r="D5" s="141"/>
      <c r="E5" s="141"/>
      <c r="F5" s="141"/>
      <c r="G5" s="141"/>
      <c r="H5" s="141"/>
      <c r="I5" s="141"/>
      <c r="J5" s="141"/>
      <c r="K5" s="141"/>
    </row>
    <row r="6" spans="1:11" x14ac:dyDescent="0.2">
      <c r="A6" s="140"/>
      <c r="B6" s="142" t="s">
        <v>11</v>
      </c>
      <c r="C6" s="141" t="s">
        <v>297</v>
      </c>
      <c r="D6" s="141"/>
      <c r="E6" s="141"/>
      <c r="F6" s="141"/>
      <c r="G6" s="141"/>
      <c r="H6" s="141"/>
      <c r="I6" s="141"/>
      <c r="J6" s="141"/>
      <c r="K6" s="141"/>
    </row>
    <row r="7" spans="1:11" x14ac:dyDescent="0.2">
      <c r="A7" s="140"/>
      <c r="B7" s="142" t="s">
        <v>12</v>
      </c>
      <c r="C7" s="141" t="s">
        <v>7</v>
      </c>
      <c r="D7" s="141"/>
      <c r="E7" s="141"/>
      <c r="F7" s="141"/>
      <c r="G7" s="141"/>
      <c r="H7" s="141"/>
      <c r="I7" s="141"/>
      <c r="J7" s="141"/>
      <c r="K7" s="141"/>
    </row>
    <row r="8" spans="1:11" x14ac:dyDescent="0.2">
      <c r="A8" s="140"/>
      <c r="B8" s="142" t="s">
        <v>13</v>
      </c>
      <c r="C8" s="141" t="s">
        <v>8</v>
      </c>
      <c r="D8" s="141"/>
      <c r="E8" s="141"/>
      <c r="F8" s="141"/>
      <c r="G8" s="141"/>
      <c r="H8" s="141"/>
      <c r="I8" s="141"/>
      <c r="J8" s="141"/>
      <c r="K8" s="141"/>
    </row>
    <row r="9" spans="1:11" x14ac:dyDescent="0.2">
      <c r="A9" s="140"/>
      <c r="B9" s="142" t="s">
        <v>14</v>
      </c>
      <c r="C9" s="141" t="s">
        <v>208</v>
      </c>
      <c r="D9" s="141"/>
      <c r="E9" s="141"/>
      <c r="F9" s="141"/>
      <c r="G9" s="141"/>
      <c r="H9" s="141"/>
      <c r="I9" s="141"/>
      <c r="J9" s="141"/>
      <c r="K9" s="141"/>
    </row>
    <row r="10" spans="1:11" x14ac:dyDescent="0.2">
      <c r="A10" s="140"/>
      <c r="B10" s="142" t="s">
        <v>15</v>
      </c>
      <c r="C10" s="141" t="s">
        <v>9</v>
      </c>
      <c r="D10" s="141"/>
      <c r="E10" s="141"/>
      <c r="F10" s="141"/>
      <c r="G10" s="141"/>
      <c r="H10" s="141"/>
      <c r="I10" s="141"/>
      <c r="J10" s="141"/>
      <c r="K10" s="141"/>
    </row>
    <row r="11" spans="1:11" x14ac:dyDescent="0.2">
      <c r="A11" s="140"/>
      <c r="B11" s="142" t="s">
        <v>16</v>
      </c>
      <c r="C11" s="141" t="s">
        <v>10</v>
      </c>
      <c r="D11" s="141"/>
      <c r="E11" s="141"/>
      <c r="F11" s="141"/>
      <c r="G11" s="141"/>
      <c r="H11" s="141"/>
      <c r="I11" s="141"/>
      <c r="J11" s="141"/>
      <c r="K11" s="141"/>
    </row>
    <row r="12" spans="1:11" x14ac:dyDescent="0.2">
      <c r="A12" s="142" t="s">
        <v>5</v>
      </c>
      <c r="B12" s="141" t="s">
        <v>306</v>
      </c>
      <c r="C12" s="141"/>
      <c r="D12" s="141"/>
      <c r="E12" s="141"/>
      <c r="F12" s="141"/>
      <c r="G12" s="141"/>
      <c r="H12" s="141"/>
      <c r="I12" s="141"/>
      <c r="J12" s="141"/>
      <c r="K12" s="141"/>
    </row>
    <row r="13" spans="1:11" x14ac:dyDescent="0.2">
      <c r="A13" s="142" t="s">
        <v>370</v>
      </c>
      <c r="B13" s="141" t="s">
        <v>401</v>
      </c>
      <c r="C13" s="141"/>
      <c r="D13" s="141"/>
      <c r="E13" s="141"/>
      <c r="F13" s="141"/>
      <c r="G13" s="141"/>
      <c r="H13" s="141"/>
      <c r="I13" s="141"/>
      <c r="J13" s="141"/>
      <c r="K13" s="141"/>
    </row>
  </sheetData>
  <hyperlinks>
    <hyperlink ref="A2" location="'1.Description of Indicators'!A1" display="Table 1" xr:uid="{00000000-0004-0000-0000-000000000000}"/>
    <hyperlink ref="A3" location="'2.Overview of Methods'!A1" display="Table 2" xr:uid="{00000000-0004-0000-0000-000001000000}"/>
    <hyperlink ref="A4" location="'3.State Summary Statistics'!A1" display="Table 3" xr:uid="{00000000-0004-0000-0000-000002000000}"/>
    <hyperlink ref="B6" location="'4.1 Maternal and Child Health'!A1" display="Table 4.1" xr:uid="{00000000-0004-0000-0000-000003000000}"/>
    <hyperlink ref="B7" location="'4.2 Substance Use Domain'!A1" display="Table 4.2" xr:uid="{00000000-0004-0000-0000-000004000000}"/>
    <hyperlink ref="B8" location="'4.3 Socioeconomic Status Domain'!A1" display="Table 4.3" xr:uid="{00000000-0004-0000-0000-000005000000}"/>
    <hyperlink ref="B9" location="'4.4Child Safety&amp;Maltreatment'!A1" display="Table 4.4" xr:uid="{00000000-0004-0000-0000-000006000000}"/>
    <hyperlink ref="B10" location="'4.5Community&amp;Environment Domain'!A1" display="Table 4.5" xr:uid="{00000000-0004-0000-0000-000007000000}"/>
    <hyperlink ref="B11" location="'4.6 Child Care Domain'!A1" display="Table 4.6" xr:uid="{00000000-0004-0000-0000-000008000000}"/>
    <hyperlink ref="A12" location="'5. Summary of Elevated Needs'!A1" display="Table 5" xr:uid="{00000000-0004-0000-0000-000009000000}"/>
    <hyperlink ref="A13" location="'S6.Detailes of Indicators'!A1" display="Supplemental Table 6" xr:uid="{00000000-0004-0000-0000-00000A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78"/>
  <sheetViews>
    <sheetView workbookViewId="0">
      <selection activeCell="N38" sqref="N38"/>
    </sheetView>
  </sheetViews>
  <sheetFormatPr baseColWidth="10" defaultColWidth="8.83203125" defaultRowHeight="15" x14ac:dyDescent="0.2"/>
  <cols>
    <col min="1" max="1" width="15.6640625" style="129" customWidth="1"/>
    <col min="2" max="2" width="15.6640625" style="56" customWidth="1"/>
    <col min="3" max="3" width="15.6640625" style="58" customWidth="1"/>
    <col min="4" max="4" width="15.6640625" style="55" customWidth="1"/>
    <col min="5" max="5" width="15.6640625" style="59" customWidth="1"/>
    <col min="6" max="6" width="15.6640625" style="56" customWidth="1"/>
    <col min="7" max="7" width="15.6640625" style="58" customWidth="1"/>
    <col min="8" max="8" width="15.6640625" style="55" customWidth="1"/>
    <col min="9" max="9" width="15.6640625" style="59" customWidth="1"/>
    <col min="10" max="10" width="15.6640625" style="56" customWidth="1"/>
    <col min="11" max="11" width="15.6640625" style="58" customWidth="1"/>
    <col min="12" max="13" width="15.6640625" style="12" customWidth="1"/>
  </cols>
  <sheetData>
    <row r="1" spans="1:20" ht="40" customHeight="1" x14ac:dyDescent="0.2">
      <c r="A1" s="134" t="s">
        <v>372</v>
      </c>
      <c r="B1" s="154" t="s">
        <v>284</v>
      </c>
      <c r="C1" s="154"/>
      <c r="D1" s="158" t="s">
        <v>287</v>
      </c>
      <c r="E1" s="158"/>
      <c r="F1" s="154" t="s">
        <v>289</v>
      </c>
      <c r="G1" s="154"/>
      <c r="H1" s="158" t="s">
        <v>291</v>
      </c>
      <c r="I1" s="158"/>
      <c r="J1" s="154" t="s">
        <v>293</v>
      </c>
      <c r="K1" s="154"/>
      <c r="L1" s="152" t="s">
        <v>315</v>
      </c>
      <c r="M1" s="152"/>
    </row>
    <row r="2" spans="1:20" ht="80" customHeight="1" x14ac:dyDescent="0.2">
      <c r="A2" s="134" t="s">
        <v>371</v>
      </c>
      <c r="B2" s="154" t="s">
        <v>285</v>
      </c>
      <c r="C2" s="154"/>
      <c r="D2" s="158" t="s">
        <v>288</v>
      </c>
      <c r="E2" s="158"/>
      <c r="F2" s="154" t="s">
        <v>290</v>
      </c>
      <c r="G2" s="154"/>
      <c r="H2" s="158" t="s">
        <v>292</v>
      </c>
      <c r="I2" s="158"/>
      <c r="J2" s="154" t="s">
        <v>295</v>
      </c>
      <c r="K2" s="154"/>
      <c r="L2" s="152"/>
      <c r="M2" s="152"/>
    </row>
    <row r="3" spans="1:20" ht="38" customHeight="1" x14ac:dyDescent="0.2">
      <c r="A3" s="135" t="s">
        <v>129</v>
      </c>
      <c r="B3" s="155">
        <v>6</v>
      </c>
      <c r="C3" s="156"/>
      <c r="D3" s="157">
        <v>6</v>
      </c>
      <c r="E3" s="157"/>
      <c r="F3" s="156">
        <v>7</v>
      </c>
      <c r="G3" s="156"/>
      <c r="H3" s="157">
        <v>7</v>
      </c>
      <c r="I3" s="157"/>
      <c r="J3" s="156">
        <v>7</v>
      </c>
      <c r="K3" s="156"/>
      <c r="L3" s="152" t="s">
        <v>316</v>
      </c>
      <c r="M3" s="153" t="s">
        <v>322</v>
      </c>
    </row>
    <row r="4" spans="1:20" ht="56" customHeight="1" x14ac:dyDescent="0.2">
      <c r="A4" s="135"/>
      <c r="B4" s="35" t="s">
        <v>121</v>
      </c>
      <c r="C4" s="35" t="s">
        <v>317</v>
      </c>
      <c r="D4" s="42" t="s">
        <v>121</v>
      </c>
      <c r="E4" s="42" t="s">
        <v>317</v>
      </c>
      <c r="F4" s="35" t="s">
        <v>121</v>
      </c>
      <c r="G4" s="35" t="s">
        <v>317</v>
      </c>
      <c r="H4" s="42" t="s">
        <v>121</v>
      </c>
      <c r="I4" s="42" t="s">
        <v>317</v>
      </c>
      <c r="J4" s="35" t="s">
        <v>121</v>
      </c>
      <c r="K4" s="35" t="s">
        <v>317</v>
      </c>
      <c r="L4" s="152"/>
      <c r="M4" s="153"/>
    </row>
    <row r="5" spans="1:20" x14ac:dyDescent="0.2">
      <c r="A5" s="136" t="s">
        <v>54</v>
      </c>
      <c r="B5" s="54">
        <v>1.2327773749093547</v>
      </c>
      <c r="C5" s="37">
        <f>IF(B5&lt;$B$74, 1,0)</f>
        <v>0</v>
      </c>
      <c r="D5" s="55">
        <v>0.15686274509803921</v>
      </c>
      <c r="E5" s="45">
        <f>IF(D5&lt;$D$74, 1,0)</f>
        <v>1</v>
      </c>
      <c r="F5" s="56">
        <v>0.22533333333333333</v>
      </c>
      <c r="G5" s="37">
        <f>IF(F5&lt;$F$74, 1,0)</f>
        <v>0</v>
      </c>
      <c r="H5" s="55">
        <v>0.29799999999999999</v>
      </c>
      <c r="I5" s="45">
        <f>IF(H5&lt;$H$74, 1,0)</f>
        <v>1</v>
      </c>
      <c r="J5" s="52">
        <v>0.57116104868913853</v>
      </c>
      <c r="K5" s="37">
        <f>IF(J5&lt;$J$74, 1,0)</f>
        <v>0</v>
      </c>
      <c r="L5" s="24">
        <f>SUM(C5*$B$3,E5*$D$3,G5*$F$3,I5*$H$3,K5*$J$3)/SUM($B$3:$J$3)</f>
        <v>0.39393939393939392</v>
      </c>
      <c r="M5" s="5">
        <f>IF(L5&gt;L$76,3,IF(L5&lt;=L$74,1,2))</f>
        <v>2</v>
      </c>
    </row>
    <row r="6" spans="1:20" x14ac:dyDescent="0.2">
      <c r="A6" s="136" t="s">
        <v>55</v>
      </c>
      <c r="B6" s="54">
        <v>1.2611675908810844</v>
      </c>
      <c r="C6" s="37">
        <f t="shared" ref="C6:C69" si="0">IF(B6&lt;$B$74, 1,0)</f>
        <v>0</v>
      </c>
      <c r="D6" s="55">
        <v>0.20152671755725191</v>
      </c>
      <c r="E6" s="45">
        <f t="shared" ref="E6:E69" si="1">IF(D6&lt;$D$74, 1,0)</f>
        <v>0</v>
      </c>
      <c r="F6" s="56">
        <v>0.51890515595162312</v>
      </c>
      <c r="G6" s="37">
        <f t="shared" ref="G6:G69" si="2">IF(F6&lt;$F$74, 1,0)</f>
        <v>0</v>
      </c>
      <c r="H6" s="55">
        <v>0.52700000000000002</v>
      </c>
      <c r="I6" s="45">
        <f t="shared" ref="I6:I69" si="3">IF(H6&lt;$H$74, 1,0)</f>
        <v>0</v>
      </c>
      <c r="J6" s="52">
        <v>0.30334190231362468</v>
      </c>
      <c r="K6" s="37">
        <f t="shared" ref="K6:K69" si="4">IF(J6&lt;$J$74, 1,0)</f>
        <v>0</v>
      </c>
      <c r="L6" s="24">
        <f t="shared" ref="L6:L69" si="5">SUM(C6*$B$3,E6*$D$3,G6*$F$3,I6*$H$3,K6*$J$3)/SUM($B$3:$J$3)</f>
        <v>0</v>
      </c>
      <c r="M6" s="5">
        <f t="shared" ref="M6:M69" si="6">IF(L6&gt;L$76,3,IF(L6&lt;=L$74,1,2))</f>
        <v>1</v>
      </c>
    </row>
    <row r="7" spans="1:20" x14ac:dyDescent="0.2">
      <c r="A7" s="136" t="s">
        <v>56</v>
      </c>
      <c r="B7" s="54">
        <v>1.2605042016806722</v>
      </c>
      <c r="C7" s="37">
        <f t="shared" si="0"/>
        <v>0</v>
      </c>
      <c r="D7" s="55">
        <v>0.16666666666666666</v>
      </c>
      <c r="E7" s="45">
        <f t="shared" si="1"/>
        <v>1</v>
      </c>
      <c r="F7" s="56">
        <v>0.1982142857142857</v>
      </c>
      <c r="G7" s="37">
        <f t="shared" si="2"/>
        <v>0</v>
      </c>
      <c r="H7" s="55">
        <v>0.44600000000000001</v>
      </c>
      <c r="I7" s="45">
        <f t="shared" si="3"/>
        <v>0</v>
      </c>
      <c r="J7" s="52">
        <v>0.31481481481481483</v>
      </c>
      <c r="K7" s="37">
        <f t="shared" si="4"/>
        <v>0</v>
      </c>
      <c r="L7" s="24">
        <f t="shared" si="5"/>
        <v>0.18181818181818182</v>
      </c>
      <c r="M7" s="5">
        <f t="shared" si="6"/>
        <v>2</v>
      </c>
    </row>
    <row r="8" spans="1:20" x14ac:dyDescent="0.2">
      <c r="A8" s="136" t="s">
        <v>57</v>
      </c>
      <c r="B8" s="54">
        <v>0.94214632710142798</v>
      </c>
      <c r="C8" s="37">
        <f t="shared" si="0"/>
        <v>1</v>
      </c>
      <c r="D8" s="55">
        <v>0.234375</v>
      </c>
      <c r="E8" s="45">
        <f t="shared" si="1"/>
        <v>0</v>
      </c>
      <c r="F8" s="56">
        <v>0.32669322709163345</v>
      </c>
      <c r="G8" s="37">
        <f t="shared" si="2"/>
        <v>0</v>
      </c>
      <c r="H8" s="55">
        <v>0.505</v>
      </c>
      <c r="I8" s="45">
        <f t="shared" si="3"/>
        <v>0</v>
      </c>
      <c r="J8" s="52">
        <v>0.28317460317460319</v>
      </c>
      <c r="K8" s="37">
        <f t="shared" si="4"/>
        <v>1</v>
      </c>
      <c r="L8" s="24">
        <f t="shared" si="5"/>
        <v>0.39393939393939392</v>
      </c>
      <c r="M8" s="5">
        <f t="shared" si="6"/>
        <v>2</v>
      </c>
      <c r="P8" s="6"/>
      <c r="Q8" s="6"/>
      <c r="R8" s="6"/>
      <c r="S8" s="6"/>
      <c r="T8" s="6"/>
    </row>
    <row r="9" spans="1:20" x14ac:dyDescent="0.2">
      <c r="A9" s="136" t="s">
        <v>58</v>
      </c>
      <c r="B9" s="54">
        <v>1.1013215859030838</v>
      </c>
      <c r="C9" s="37">
        <f t="shared" si="0"/>
        <v>0</v>
      </c>
      <c r="D9" s="55">
        <v>0.25</v>
      </c>
      <c r="E9" s="45">
        <f t="shared" si="1"/>
        <v>0</v>
      </c>
      <c r="F9" s="56">
        <v>6.9879518072289162E-2</v>
      </c>
      <c r="G9" s="37">
        <f t="shared" si="2"/>
        <v>1</v>
      </c>
      <c r="H9" s="55">
        <v>0.41399999999999998</v>
      </c>
      <c r="I9" s="45">
        <f t="shared" si="3"/>
        <v>0</v>
      </c>
      <c r="J9" s="52">
        <v>0.13461538461538461</v>
      </c>
      <c r="K9" s="37">
        <f t="shared" si="4"/>
        <v>1</v>
      </c>
      <c r="L9" s="24">
        <f t="shared" si="5"/>
        <v>0.42424242424242425</v>
      </c>
      <c r="M9" s="5">
        <f t="shared" si="6"/>
        <v>3</v>
      </c>
    </row>
    <row r="10" spans="1:20" x14ac:dyDescent="0.2">
      <c r="A10" s="136" t="s">
        <v>59</v>
      </c>
      <c r="B10" s="54">
        <v>0.81313526192337771</v>
      </c>
      <c r="C10" s="37">
        <f t="shared" si="0"/>
        <v>1</v>
      </c>
      <c r="D10" s="55">
        <v>0.28205128205128205</v>
      </c>
      <c r="E10" s="45">
        <f t="shared" si="1"/>
        <v>0</v>
      </c>
      <c r="F10" s="56">
        <v>0.27436823104693142</v>
      </c>
      <c r="G10" s="37">
        <f t="shared" si="2"/>
        <v>0</v>
      </c>
      <c r="H10" s="55">
        <v>0.33400000000000002</v>
      </c>
      <c r="I10" s="45">
        <f t="shared" si="3"/>
        <v>0</v>
      </c>
      <c r="J10" s="52">
        <v>0.30417814508723601</v>
      </c>
      <c r="K10" s="37">
        <f t="shared" si="4"/>
        <v>0</v>
      </c>
      <c r="L10" s="24">
        <f t="shared" si="5"/>
        <v>0.18181818181818182</v>
      </c>
      <c r="M10" s="5">
        <f t="shared" si="6"/>
        <v>2</v>
      </c>
    </row>
    <row r="11" spans="1:20" x14ac:dyDescent="0.2">
      <c r="A11" s="136" t="s">
        <v>60</v>
      </c>
      <c r="B11" s="54">
        <v>1.0309278350515463</v>
      </c>
      <c r="C11" s="37">
        <f t="shared" si="0"/>
        <v>0</v>
      </c>
      <c r="D11" s="55">
        <v>0.48148148148148145</v>
      </c>
      <c r="E11" s="45">
        <f t="shared" si="1"/>
        <v>0</v>
      </c>
      <c r="F11" s="56">
        <v>0.25230125523012553</v>
      </c>
      <c r="G11" s="37">
        <f t="shared" si="2"/>
        <v>0</v>
      </c>
      <c r="H11" s="55">
        <v>0.52500000000000002</v>
      </c>
      <c r="I11" s="45">
        <f t="shared" si="3"/>
        <v>0</v>
      </c>
      <c r="J11" s="52">
        <v>0.53583617747440271</v>
      </c>
      <c r="K11" s="37">
        <f t="shared" si="4"/>
        <v>0</v>
      </c>
      <c r="L11" s="24">
        <f t="shared" si="5"/>
        <v>0</v>
      </c>
      <c r="M11" s="5">
        <f t="shared" si="6"/>
        <v>1</v>
      </c>
    </row>
    <row r="12" spans="1:20" x14ac:dyDescent="0.2">
      <c r="A12" s="136" t="s">
        <v>61</v>
      </c>
      <c r="B12" s="54">
        <v>1.0368251698248123</v>
      </c>
      <c r="C12" s="37">
        <f t="shared" si="0"/>
        <v>0</v>
      </c>
      <c r="D12" s="55">
        <v>0.44827586206896552</v>
      </c>
      <c r="E12" s="45">
        <f t="shared" si="1"/>
        <v>0</v>
      </c>
      <c r="F12" s="56">
        <v>0.21037735849056605</v>
      </c>
      <c r="G12" s="37">
        <f t="shared" si="2"/>
        <v>0</v>
      </c>
      <c r="H12" s="55">
        <v>0.72099999999999997</v>
      </c>
      <c r="I12" s="45">
        <f t="shared" si="3"/>
        <v>0</v>
      </c>
      <c r="J12" s="52">
        <v>0.65668202764976957</v>
      </c>
      <c r="K12" s="37">
        <f t="shared" si="4"/>
        <v>0</v>
      </c>
      <c r="L12" s="24">
        <f t="shared" si="5"/>
        <v>0</v>
      </c>
      <c r="M12" s="5">
        <f t="shared" si="6"/>
        <v>1</v>
      </c>
    </row>
    <row r="13" spans="1:20" x14ac:dyDescent="0.2">
      <c r="A13" s="136" t="s">
        <v>62</v>
      </c>
      <c r="B13" s="54">
        <v>1.1703458573792325</v>
      </c>
      <c r="C13" s="37">
        <f t="shared" si="0"/>
        <v>0</v>
      </c>
      <c r="D13" s="55">
        <v>0.30689655172413793</v>
      </c>
      <c r="E13" s="45">
        <f t="shared" si="1"/>
        <v>0</v>
      </c>
      <c r="F13" s="56">
        <v>0.51746987951807233</v>
      </c>
      <c r="G13" s="37">
        <f t="shared" si="2"/>
        <v>0</v>
      </c>
      <c r="H13" s="55">
        <v>0.32200000000000001</v>
      </c>
      <c r="I13" s="45">
        <f t="shared" si="3"/>
        <v>1</v>
      </c>
      <c r="J13" s="52">
        <v>0.52004454342984407</v>
      </c>
      <c r="K13" s="37">
        <f t="shared" si="4"/>
        <v>0</v>
      </c>
      <c r="L13" s="24">
        <f t="shared" si="5"/>
        <v>0.21212121212121213</v>
      </c>
      <c r="M13" s="5">
        <f t="shared" si="6"/>
        <v>2</v>
      </c>
    </row>
    <row r="14" spans="1:20" x14ac:dyDescent="0.2">
      <c r="A14" s="136" t="s">
        <v>63</v>
      </c>
      <c r="B14" s="54">
        <v>1.0107639800472565</v>
      </c>
      <c r="C14" s="37">
        <f t="shared" si="0"/>
        <v>0</v>
      </c>
      <c r="D14" s="55">
        <v>0.22077922077922077</v>
      </c>
      <c r="E14" s="45">
        <f t="shared" si="1"/>
        <v>0</v>
      </c>
      <c r="F14" s="56">
        <v>0.27500000000000002</v>
      </c>
      <c r="G14" s="37">
        <f t="shared" si="2"/>
        <v>0</v>
      </c>
      <c r="H14" s="55">
        <v>0.33</v>
      </c>
      <c r="I14" s="45">
        <f t="shared" si="3"/>
        <v>0</v>
      </c>
      <c r="J14" s="52">
        <v>0.442257217847769</v>
      </c>
      <c r="K14" s="37">
        <f t="shared" si="4"/>
        <v>0</v>
      </c>
      <c r="L14" s="24">
        <f t="shared" si="5"/>
        <v>0</v>
      </c>
      <c r="M14" s="5">
        <f t="shared" si="6"/>
        <v>1</v>
      </c>
    </row>
    <row r="15" spans="1:20" x14ac:dyDescent="0.2">
      <c r="A15" s="136" t="s">
        <v>64</v>
      </c>
      <c r="B15" s="54">
        <v>1.3886210221793636</v>
      </c>
      <c r="C15" s="37">
        <f t="shared" si="0"/>
        <v>0</v>
      </c>
      <c r="D15" s="55">
        <v>0.20833333333333334</v>
      </c>
      <c r="E15" s="45">
        <f t="shared" si="1"/>
        <v>0</v>
      </c>
      <c r="F15" s="56">
        <v>0.31872146118721462</v>
      </c>
      <c r="G15" s="37">
        <f t="shared" si="2"/>
        <v>0</v>
      </c>
      <c r="H15" s="55">
        <v>0.44600000000000001</v>
      </c>
      <c r="I15" s="45">
        <f t="shared" si="3"/>
        <v>0</v>
      </c>
      <c r="J15" s="52">
        <v>0.28949545078577338</v>
      </c>
      <c r="K15" s="37">
        <f t="shared" si="4"/>
        <v>1</v>
      </c>
      <c r="L15" s="24">
        <f t="shared" si="5"/>
        <v>0.21212121212121213</v>
      </c>
      <c r="M15" s="5">
        <f t="shared" si="6"/>
        <v>2</v>
      </c>
    </row>
    <row r="16" spans="1:20" x14ac:dyDescent="0.2">
      <c r="A16" s="136" t="s">
        <v>65</v>
      </c>
      <c r="B16" s="54">
        <v>1.1049723756906076</v>
      </c>
      <c r="C16" s="37">
        <f t="shared" si="0"/>
        <v>0</v>
      </c>
      <c r="D16" s="55">
        <v>0.5</v>
      </c>
      <c r="E16" s="45">
        <f t="shared" si="1"/>
        <v>0</v>
      </c>
      <c r="F16" s="56">
        <v>0.21249999999999999</v>
      </c>
      <c r="G16" s="37">
        <f t="shared" si="2"/>
        <v>0</v>
      </c>
      <c r="H16" s="55">
        <v>0.50800000000000001</v>
      </c>
      <c r="I16" s="45">
        <f t="shared" si="3"/>
        <v>0</v>
      </c>
      <c r="J16" s="52">
        <v>0.81818181818181823</v>
      </c>
      <c r="K16" s="37">
        <f t="shared" si="4"/>
        <v>0</v>
      </c>
      <c r="L16" s="24">
        <f t="shared" si="5"/>
        <v>0</v>
      </c>
      <c r="M16" s="5">
        <f t="shared" si="6"/>
        <v>1</v>
      </c>
    </row>
    <row r="17" spans="1:13" x14ac:dyDescent="0.2">
      <c r="A17" s="136" t="s">
        <v>66</v>
      </c>
      <c r="B17" s="54">
        <v>1.1349306431273645</v>
      </c>
      <c r="C17" s="37">
        <f t="shared" si="0"/>
        <v>0</v>
      </c>
      <c r="D17" s="55">
        <v>0.1111111111111111</v>
      </c>
      <c r="E17" s="45">
        <f t="shared" si="1"/>
        <v>1</v>
      </c>
      <c r="F17" s="56">
        <v>0.14869565217391303</v>
      </c>
      <c r="G17" s="37">
        <f t="shared" si="2"/>
        <v>1</v>
      </c>
      <c r="H17" s="55">
        <v>0.29499999999999998</v>
      </c>
      <c r="I17" s="45">
        <f t="shared" si="3"/>
        <v>1</v>
      </c>
      <c r="J17" s="52">
        <v>8.3591331269349839E-2</v>
      </c>
      <c r="K17" s="37">
        <f t="shared" si="4"/>
        <v>1</v>
      </c>
      <c r="L17" s="24">
        <f t="shared" si="5"/>
        <v>0.81818181818181823</v>
      </c>
      <c r="M17" s="5">
        <f t="shared" si="6"/>
        <v>3</v>
      </c>
    </row>
    <row r="18" spans="1:13" x14ac:dyDescent="0.2">
      <c r="A18" s="136" t="s">
        <v>67</v>
      </c>
      <c r="B18" s="54">
        <v>1.5384615384615385</v>
      </c>
      <c r="C18" s="37">
        <f t="shared" si="0"/>
        <v>0</v>
      </c>
      <c r="D18" s="55">
        <v>0.3125</v>
      </c>
      <c r="E18" s="45">
        <f t="shared" si="1"/>
        <v>0</v>
      </c>
      <c r="F18" s="56">
        <v>0.255</v>
      </c>
      <c r="G18" s="37">
        <f t="shared" si="2"/>
        <v>0</v>
      </c>
      <c r="H18" s="55">
        <v>0.38800000000000001</v>
      </c>
      <c r="I18" s="45">
        <f t="shared" si="3"/>
        <v>0</v>
      </c>
      <c r="J18" s="52">
        <v>0.68405797101449273</v>
      </c>
      <c r="K18" s="37">
        <f t="shared" si="4"/>
        <v>0</v>
      </c>
      <c r="L18" s="24">
        <f t="shared" si="5"/>
        <v>0</v>
      </c>
      <c r="M18" s="5">
        <f t="shared" si="6"/>
        <v>1</v>
      </c>
    </row>
    <row r="19" spans="1:13" x14ac:dyDescent="0.2">
      <c r="A19" s="136" t="s">
        <v>68</v>
      </c>
      <c r="B19" s="54">
        <v>1.1187154514345881</v>
      </c>
      <c r="C19" s="37">
        <f t="shared" si="0"/>
        <v>0</v>
      </c>
      <c r="D19" s="55">
        <v>0.25490196078431371</v>
      </c>
      <c r="E19" s="45">
        <f t="shared" si="1"/>
        <v>0</v>
      </c>
      <c r="F19" s="56">
        <v>0.41415525114155249</v>
      </c>
      <c r="G19" s="37">
        <f t="shared" si="2"/>
        <v>0</v>
      </c>
      <c r="H19" s="55">
        <v>0.28799999999999998</v>
      </c>
      <c r="I19" s="45">
        <f t="shared" si="3"/>
        <v>1</v>
      </c>
      <c r="J19" s="52">
        <v>0.55532170775706557</v>
      </c>
      <c r="K19" s="37">
        <f t="shared" si="4"/>
        <v>0</v>
      </c>
      <c r="L19" s="24">
        <f t="shared" si="5"/>
        <v>0.21212121212121213</v>
      </c>
      <c r="M19" s="5">
        <f t="shared" si="6"/>
        <v>2</v>
      </c>
    </row>
    <row r="20" spans="1:13" x14ac:dyDescent="0.2">
      <c r="A20" s="136" t="s">
        <v>69</v>
      </c>
      <c r="B20" s="54">
        <v>0.99688473520249221</v>
      </c>
      <c r="C20" s="37">
        <f t="shared" si="0"/>
        <v>0</v>
      </c>
      <c r="D20" s="55">
        <v>0.125</v>
      </c>
      <c r="E20" s="45">
        <f t="shared" si="1"/>
        <v>1</v>
      </c>
      <c r="F20" s="56">
        <v>0.13750000000000001</v>
      </c>
      <c r="G20" s="37">
        <f t="shared" si="2"/>
        <v>1</v>
      </c>
      <c r="H20" s="55">
        <v>0.59</v>
      </c>
      <c r="I20" s="45">
        <f t="shared" si="3"/>
        <v>0</v>
      </c>
      <c r="J20" s="52">
        <v>0.3253012048192771</v>
      </c>
      <c r="K20" s="37">
        <f t="shared" si="4"/>
        <v>0</v>
      </c>
      <c r="L20" s="24">
        <f t="shared" si="5"/>
        <v>0.39393939393939392</v>
      </c>
      <c r="M20" s="5">
        <f t="shared" si="6"/>
        <v>2</v>
      </c>
    </row>
    <row r="21" spans="1:13" x14ac:dyDescent="0.2">
      <c r="A21" s="136" t="s">
        <v>70</v>
      </c>
      <c r="B21" s="54">
        <v>1.646655231560892</v>
      </c>
      <c r="C21" s="37">
        <f t="shared" si="0"/>
        <v>0</v>
      </c>
      <c r="D21" s="55">
        <v>0.16666666666666666</v>
      </c>
      <c r="E21" s="45">
        <f t="shared" si="1"/>
        <v>1</v>
      </c>
      <c r="F21" s="56">
        <v>0.19219858156028369</v>
      </c>
      <c r="G21" s="37">
        <f t="shared" si="2"/>
        <v>0</v>
      </c>
      <c r="H21" s="55">
        <v>0.56499999999999995</v>
      </c>
      <c r="I21" s="45">
        <f t="shared" si="3"/>
        <v>0</v>
      </c>
      <c r="J21" s="52">
        <v>0.33270321361058602</v>
      </c>
      <c r="K21" s="37">
        <f t="shared" si="4"/>
        <v>0</v>
      </c>
      <c r="L21" s="24">
        <f t="shared" si="5"/>
        <v>0.18181818181818182</v>
      </c>
      <c r="M21" s="5">
        <f t="shared" si="6"/>
        <v>2</v>
      </c>
    </row>
    <row r="22" spans="1:13" x14ac:dyDescent="0.2">
      <c r="A22" s="136" t="s">
        <v>71</v>
      </c>
      <c r="B22" s="54">
        <v>0.72332730560578662</v>
      </c>
      <c r="C22" s="37">
        <f t="shared" si="0"/>
        <v>1</v>
      </c>
      <c r="D22" s="55">
        <v>0.33333333333333331</v>
      </c>
      <c r="E22" s="45">
        <f t="shared" si="1"/>
        <v>0</v>
      </c>
      <c r="F22" s="56">
        <v>0.10864197530864197</v>
      </c>
      <c r="G22" s="37">
        <f t="shared" si="2"/>
        <v>1</v>
      </c>
      <c r="H22" s="55">
        <v>0.314</v>
      </c>
      <c r="I22" s="45">
        <f t="shared" si="3"/>
        <v>1</v>
      </c>
      <c r="J22" s="52">
        <v>0.70348837209302328</v>
      </c>
      <c r="K22" s="37">
        <f t="shared" si="4"/>
        <v>0</v>
      </c>
      <c r="L22" s="24">
        <f t="shared" si="5"/>
        <v>0.60606060606060608</v>
      </c>
      <c r="M22" s="5">
        <f t="shared" si="6"/>
        <v>3</v>
      </c>
    </row>
    <row r="23" spans="1:13" x14ac:dyDescent="0.2">
      <c r="A23" s="136" t="s">
        <v>72</v>
      </c>
      <c r="B23" s="54">
        <v>1.1494252873563218</v>
      </c>
      <c r="C23" s="37">
        <f t="shared" si="0"/>
        <v>0</v>
      </c>
      <c r="D23" s="55">
        <v>0.22222222222222221</v>
      </c>
      <c r="E23" s="45">
        <f t="shared" si="1"/>
        <v>0</v>
      </c>
      <c r="F23" s="56">
        <v>0.22673267326732674</v>
      </c>
      <c r="G23" s="37">
        <f t="shared" si="2"/>
        <v>0</v>
      </c>
      <c r="H23" s="55">
        <v>0.375</v>
      </c>
      <c r="I23" s="45">
        <f t="shared" si="3"/>
        <v>0</v>
      </c>
      <c r="J23" s="52">
        <v>0.46978021978021978</v>
      </c>
      <c r="K23" s="37">
        <f t="shared" si="4"/>
        <v>0</v>
      </c>
      <c r="L23" s="24">
        <f t="shared" si="5"/>
        <v>0</v>
      </c>
      <c r="M23" s="5">
        <f t="shared" si="6"/>
        <v>1</v>
      </c>
    </row>
    <row r="24" spans="1:13" x14ac:dyDescent="0.2">
      <c r="A24" s="136" t="s">
        <v>73</v>
      </c>
      <c r="B24" s="54">
        <v>1.0820797044074955</v>
      </c>
      <c r="C24" s="37">
        <f t="shared" si="0"/>
        <v>0</v>
      </c>
      <c r="D24" s="55">
        <v>0.68292682926829273</v>
      </c>
      <c r="E24" s="45">
        <f t="shared" si="1"/>
        <v>0</v>
      </c>
      <c r="F24" s="56">
        <v>0.21419354838709678</v>
      </c>
      <c r="G24" s="37">
        <f t="shared" si="2"/>
        <v>0</v>
      </c>
      <c r="H24" s="55">
        <v>0.51600000000000001</v>
      </c>
      <c r="I24" s="45">
        <f t="shared" si="3"/>
        <v>0</v>
      </c>
      <c r="J24" s="52">
        <v>0.58720000000000006</v>
      </c>
      <c r="K24" s="37">
        <f t="shared" si="4"/>
        <v>0</v>
      </c>
      <c r="L24" s="24">
        <f t="shared" si="5"/>
        <v>0</v>
      </c>
      <c r="M24" s="5">
        <f t="shared" si="6"/>
        <v>1</v>
      </c>
    </row>
    <row r="25" spans="1:13" x14ac:dyDescent="0.2">
      <c r="A25" s="136" t="s">
        <v>74</v>
      </c>
      <c r="B25" s="54">
        <v>1.1824480369515011</v>
      </c>
      <c r="C25" s="37">
        <f t="shared" si="0"/>
        <v>0</v>
      </c>
      <c r="D25" s="55">
        <v>0.28125</v>
      </c>
      <c r="E25" s="45">
        <f t="shared" si="1"/>
        <v>0</v>
      </c>
      <c r="F25" s="56">
        <v>0.36654676258992808</v>
      </c>
      <c r="G25" s="37">
        <f t="shared" si="2"/>
        <v>0</v>
      </c>
      <c r="H25" s="55">
        <v>0.23799999999999999</v>
      </c>
      <c r="I25" s="45">
        <f t="shared" si="3"/>
        <v>1</v>
      </c>
      <c r="J25" s="52">
        <v>0.50168350168350173</v>
      </c>
      <c r="K25" s="37">
        <f t="shared" si="4"/>
        <v>0</v>
      </c>
      <c r="L25" s="24">
        <f t="shared" si="5"/>
        <v>0.21212121212121213</v>
      </c>
      <c r="M25" s="5">
        <f t="shared" si="6"/>
        <v>2</v>
      </c>
    </row>
    <row r="26" spans="1:13" x14ac:dyDescent="0.2">
      <c r="A26" s="136" t="s">
        <v>75</v>
      </c>
      <c r="B26" s="54">
        <v>1.4719813451869126</v>
      </c>
      <c r="C26" s="37">
        <f t="shared" si="0"/>
        <v>0</v>
      </c>
      <c r="D26" s="55">
        <v>0.22772277227722773</v>
      </c>
      <c r="E26" s="45">
        <f t="shared" si="1"/>
        <v>0</v>
      </c>
      <c r="F26" s="56">
        <v>0.49868421052631579</v>
      </c>
      <c r="G26" s="37">
        <f t="shared" si="2"/>
        <v>0</v>
      </c>
      <c r="H26" s="55">
        <v>0.38400000000000001</v>
      </c>
      <c r="I26" s="45">
        <f t="shared" si="3"/>
        <v>0</v>
      </c>
      <c r="J26" s="52">
        <v>0.27253668763102723</v>
      </c>
      <c r="K26" s="37">
        <f t="shared" si="4"/>
        <v>1</v>
      </c>
      <c r="L26" s="24">
        <f t="shared" si="5"/>
        <v>0.21212121212121213</v>
      </c>
      <c r="M26" s="5">
        <f t="shared" si="6"/>
        <v>2</v>
      </c>
    </row>
    <row r="27" spans="1:13" x14ac:dyDescent="0.2">
      <c r="A27" s="136" t="s">
        <v>76</v>
      </c>
      <c r="B27" s="54">
        <v>1.289349670122526</v>
      </c>
      <c r="C27" s="37">
        <f t="shared" si="0"/>
        <v>0</v>
      </c>
      <c r="D27" s="55">
        <v>0.21929824561403508</v>
      </c>
      <c r="E27" s="45">
        <f t="shared" si="1"/>
        <v>0</v>
      </c>
      <c r="F27" s="56">
        <v>0.64390832328106151</v>
      </c>
      <c r="G27" s="37">
        <f t="shared" si="2"/>
        <v>0</v>
      </c>
      <c r="H27" s="55">
        <v>0.36099999999999999</v>
      </c>
      <c r="I27" s="45">
        <f t="shared" si="3"/>
        <v>0</v>
      </c>
      <c r="J27" s="52">
        <v>0.3220273282294796</v>
      </c>
      <c r="K27" s="37">
        <f t="shared" si="4"/>
        <v>0</v>
      </c>
      <c r="L27" s="24">
        <f t="shared" si="5"/>
        <v>0</v>
      </c>
      <c r="M27" s="5">
        <f t="shared" si="6"/>
        <v>1</v>
      </c>
    </row>
    <row r="28" spans="1:13" x14ac:dyDescent="0.2">
      <c r="A28" s="136" t="s">
        <v>77</v>
      </c>
      <c r="B28" s="54">
        <v>1.4642549526270456</v>
      </c>
      <c r="C28" s="37">
        <f t="shared" si="0"/>
        <v>0</v>
      </c>
      <c r="D28" s="55">
        <v>0.17647058823529413</v>
      </c>
      <c r="E28" s="45">
        <f t="shared" si="1"/>
        <v>1</v>
      </c>
      <c r="F28" s="56">
        <v>9.464285714285714E-2</v>
      </c>
      <c r="G28" s="37">
        <f t="shared" si="2"/>
        <v>1</v>
      </c>
      <c r="H28" s="55">
        <v>0.34699999999999998</v>
      </c>
      <c r="I28" s="45">
        <f t="shared" si="3"/>
        <v>0</v>
      </c>
      <c r="J28" s="52">
        <v>0.29213483146067415</v>
      </c>
      <c r="K28" s="37">
        <f t="shared" si="4"/>
        <v>0</v>
      </c>
      <c r="L28" s="24">
        <f t="shared" si="5"/>
        <v>0.39393939393939392</v>
      </c>
      <c r="M28" s="5">
        <f t="shared" si="6"/>
        <v>2</v>
      </c>
    </row>
    <row r="29" spans="1:13" x14ac:dyDescent="0.2">
      <c r="A29" s="136" t="s">
        <v>78</v>
      </c>
      <c r="B29" s="54">
        <v>1.3339762134361941</v>
      </c>
      <c r="C29" s="37">
        <f t="shared" si="0"/>
        <v>0</v>
      </c>
      <c r="D29" s="55">
        <v>0.33132530120481929</v>
      </c>
      <c r="E29" s="45">
        <f t="shared" si="1"/>
        <v>0</v>
      </c>
      <c r="F29" s="56">
        <v>0.44657293497363798</v>
      </c>
      <c r="G29" s="37">
        <f t="shared" si="2"/>
        <v>0</v>
      </c>
      <c r="H29" s="55">
        <v>0.504</v>
      </c>
      <c r="I29" s="45">
        <f t="shared" si="3"/>
        <v>0</v>
      </c>
      <c r="J29" s="52">
        <v>0.4504643962848297</v>
      </c>
      <c r="K29" s="37">
        <f t="shared" si="4"/>
        <v>0</v>
      </c>
      <c r="L29" s="24">
        <f t="shared" si="5"/>
        <v>0</v>
      </c>
      <c r="M29" s="5">
        <f t="shared" si="6"/>
        <v>1</v>
      </c>
    </row>
    <row r="30" spans="1:13" x14ac:dyDescent="0.2">
      <c r="A30" s="136" t="s">
        <v>79</v>
      </c>
      <c r="B30" s="54">
        <v>0.78039927404718701</v>
      </c>
      <c r="C30" s="37">
        <f t="shared" si="0"/>
        <v>1</v>
      </c>
      <c r="D30" s="55">
        <v>0.30232558139534882</v>
      </c>
      <c r="E30" s="45">
        <f t="shared" si="1"/>
        <v>0</v>
      </c>
      <c r="F30" s="56">
        <v>0.25044642857142857</v>
      </c>
      <c r="G30" s="37">
        <f t="shared" si="2"/>
        <v>0</v>
      </c>
      <c r="H30" s="55">
        <v>0.46</v>
      </c>
      <c r="I30" s="45">
        <f t="shared" si="3"/>
        <v>0</v>
      </c>
      <c r="J30" s="52">
        <v>0.34258373205741627</v>
      </c>
      <c r="K30" s="37">
        <f t="shared" si="4"/>
        <v>0</v>
      </c>
      <c r="L30" s="24">
        <f t="shared" si="5"/>
        <v>0.18181818181818182</v>
      </c>
      <c r="M30" s="5">
        <f t="shared" si="6"/>
        <v>2</v>
      </c>
    </row>
    <row r="31" spans="1:13" x14ac:dyDescent="0.2">
      <c r="A31" s="136" t="s">
        <v>80</v>
      </c>
      <c r="B31" s="54">
        <v>0</v>
      </c>
      <c r="C31" s="37">
        <f t="shared" si="0"/>
        <v>1</v>
      </c>
      <c r="D31" s="55">
        <v>0</v>
      </c>
      <c r="E31" s="45">
        <f t="shared" si="1"/>
        <v>1</v>
      </c>
      <c r="F31" s="56">
        <v>0</v>
      </c>
      <c r="G31" s="37">
        <f t="shared" si="2"/>
        <v>1</v>
      </c>
      <c r="H31" s="55">
        <v>0.32300000000000001</v>
      </c>
      <c r="I31" s="45">
        <f t="shared" si="3"/>
        <v>0</v>
      </c>
      <c r="J31" s="53"/>
      <c r="K31" s="37">
        <f t="shared" si="4"/>
        <v>1</v>
      </c>
      <c r="L31" s="24">
        <f t="shared" si="5"/>
        <v>0.78787878787878785</v>
      </c>
      <c r="M31" s="5">
        <f t="shared" si="6"/>
        <v>3</v>
      </c>
    </row>
    <row r="32" spans="1:13" x14ac:dyDescent="0.2">
      <c r="A32" s="136" t="s">
        <v>81</v>
      </c>
      <c r="B32" s="54">
        <v>1.098901098901099</v>
      </c>
      <c r="C32" s="37">
        <f t="shared" si="0"/>
        <v>0</v>
      </c>
      <c r="D32" s="55">
        <v>6.25E-2</v>
      </c>
      <c r="E32" s="45">
        <f t="shared" si="1"/>
        <v>1</v>
      </c>
      <c r="F32" s="56">
        <v>0.14849498327759197</v>
      </c>
      <c r="G32" s="37">
        <f t="shared" si="2"/>
        <v>1</v>
      </c>
      <c r="H32" s="55">
        <v>0.29199999999999998</v>
      </c>
      <c r="I32" s="45">
        <f t="shared" si="3"/>
        <v>1</v>
      </c>
      <c r="J32" s="52">
        <v>0.17028985507246377</v>
      </c>
      <c r="K32" s="37">
        <f t="shared" si="4"/>
        <v>1</v>
      </c>
      <c r="L32" s="24">
        <f t="shared" si="5"/>
        <v>0.81818181818181823</v>
      </c>
      <c r="M32" s="5">
        <f t="shared" si="6"/>
        <v>3</v>
      </c>
    </row>
    <row r="33" spans="1:13" x14ac:dyDescent="0.2">
      <c r="A33" s="136" t="s">
        <v>82</v>
      </c>
      <c r="B33" s="54">
        <v>0.6884681583476765</v>
      </c>
      <c r="C33" s="37">
        <f t="shared" si="0"/>
        <v>1</v>
      </c>
      <c r="D33" s="55">
        <v>0.5</v>
      </c>
      <c r="E33" s="45">
        <f t="shared" si="1"/>
        <v>0</v>
      </c>
      <c r="F33" s="56">
        <v>4.4827586206896551E-2</v>
      </c>
      <c r="G33" s="37">
        <f t="shared" si="2"/>
        <v>1</v>
      </c>
      <c r="H33" s="55">
        <v>0.64600000000000002</v>
      </c>
      <c r="I33" s="45">
        <f t="shared" si="3"/>
        <v>0</v>
      </c>
      <c r="J33" s="52">
        <v>0.34482758620689657</v>
      </c>
      <c r="K33" s="37">
        <f t="shared" si="4"/>
        <v>0</v>
      </c>
      <c r="L33" s="24">
        <f t="shared" si="5"/>
        <v>0.39393939393939392</v>
      </c>
      <c r="M33" s="5">
        <f t="shared" si="6"/>
        <v>2</v>
      </c>
    </row>
    <row r="34" spans="1:13" x14ac:dyDescent="0.2">
      <c r="A34" s="136" t="s">
        <v>83</v>
      </c>
      <c r="B34" s="54">
        <v>1.2305699481865284</v>
      </c>
      <c r="C34" s="37">
        <f t="shared" si="0"/>
        <v>0</v>
      </c>
      <c r="D34" s="55">
        <v>0.10526315789473684</v>
      </c>
      <c r="E34" s="45">
        <f t="shared" si="1"/>
        <v>1</v>
      </c>
      <c r="F34" s="56">
        <v>0.22195121951219512</v>
      </c>
      <c r="G34" s="37">
        <f t="shared" si="2"/>
        <v>0</v>
      </c>
      <c r="H34" s="55">
        <v>0.45700000000000002</v>
      </c>
      <c r="I34" s="45">
        <f t="shared" si="3"/>
        <v>0</v>
      </c>
      <c r="J34" s="52">
        <v>4.6666666666666669E-2</v>
      </c>
      <c r="K34" s="37">
        <f t="shared" si="4"/>
        <v>1</v>
      </c>
      <c r="L34" s="24">
        <f t="shared" si="5"/>
        <v>0.39393939393939392</v>
      </c>
      <c r="M34" s="5">
        <f t="shared" si="6"/>
        <v>2</v>
      </c>
    </row>
    <row r="35" spans="1:13" x14ac:dyDescent="0.2">
      <c r="A35" s="136" t="s">
        <v>84</v>
      </c>
      <c r="B35" s="54">
        <v>1.2880562060889931</v>
      </c>
      <c r="C35" s="37">
        <f t="shared" si="0"/>
        <v>0</v>
      </c>
      <c r="D35" s="55">
        <v>0.22727272727272727</v>
      </c>
      <c r="E35" s="45">
        <f t="shared" si="1"/>
        <v>0</v>
      </c>
      <c r="F35" s="56">
        <v>0.12823529411764706</v>
      </c>
      <c r="G35" s="37">
        <f t="shared" si="2"/>
        <v>1</v>
      </c>
      <c r="H35" s="55">
        <v>0.44700000000000001</v>
      </c>
      <c r="I35" s="45">
        <f t="shared" si="3"/>
        <v>0</v>
      </c>
      <c r="J35" s="52">
        <v>0.54404145077720212</v>
      </c>
      <c r="K35" s="37">
        <f t="shared" si="4"/>
        <v>0</v>
      </c>
      <c r="L35" s="24">
        <f t="shared" si="5"/>
        <v>0.21212121212121213</v>
      </c>
      <c r="M35" s="5">
        <f t="shared" si="6"/>
        <v>2</v>
      </c>
    </row>
    <row r="36" spans="1:13" x14ac:dyDescent="0.2">
      <c r="A36" s="136" t="s">
        <v>85</v>
      </c>
      <c r="B36" s="54">
        <v>0.92063492063492103</v>
      </c>
      <c r="C36" s="37">
        <f t="shared" si="0"/>
        <v>1</v>
      </c>
      <c r="D36" s="55">
        <v>0.31034482758620691</v>
      </c>
      <c r="E36" s="45">
        <f t="shared" si="1"/>
        <v>0</v>
      </c>
      <c r="F36" s="56">
        <v>0.18991596638655461</v>
      </c>
      <c r="G36" s="37">
        <f t="shared" si="2"/>
        <v>0</v>
      </c>
      <c r="H36" s="55">
        <v>0.495</v>
      </c>
      <c r="I36" s="45">
        <f t="shared" si="3"/>
        <v>0</v>
      </c>
      <c r="J36" s="52">
        <v>0.66346153846153844</v>
      </c>
      <c r="K36" s="37">
        <f t="shared" si="4"/>
        <v>0</v>
      </c>
      <c r="L36" s="24">
        <f t="shared" si="5"/>
        <v>0.18181818181818182</v>
      </c>
      <c r="M36" s="5">
        <f t="shared" si="6"/>
        <v>2</v>
      </c>
    </row>
    <row r="37" spans="1:13" x14ac:dyDescent="0.2">
      <c r="A37" s="136" t="s">
        <v>86</v>
      </c>
      <c r="B37" s="54">
        <v>0.91463414634146334</v>
      </c>
      <c r="C37" s="37">
        <f t="shared" si="0"/>
        <v>1</v>
      </c>
      <c r="D37" s="55">
        <v>0.1111111111111111</v>
      </c>
      <c r="E37" s="45">
        <f t="shared" si="1"/>
        <v>1</v>
      </c>
      <c r="F37" s="56">
        <v>0.15476190476190477</v>
      </c>
      <c r="G37" s="37">
        <f t="shared" si="2"/>
        <v>0</v>
      </c>
      <c r="H37" s="55">
        <v>0.40799999999999997</v>
      </c>
      <c r="I37" s="45">
        <f t="shared" si="3"/>
        <v>0</v>
      </c>
      <c r="J37" s="52">
        <v>0.31838565022421522</v>
      </c>
      <c r="K37" s="37">
        <f t="shared" si="4"/>
        <v>0</v>
      </c>
      <c r="L37" s="24">
        <f t="shared" si="5"/>
        <v>0.36363636363636365</v>
      </c>
      <c r="M37" s="5">
        <f t="shared" si="6"/>
        <v>2</v>
      </c>
    </row>
    <row r="38" spans="1:13" x14ac:dyDescent="0.2">
      <c r="A38" s="136" t="s">
        <v>87</v>
      </c>
      <c r="B38" s="54">
        <v>0.3734827264239029</v>
      </c>
      <c r="C38" s="37">
        <f t="shared" si="0"/>
        <v>1</v>
      </c>
      <c r="D38" s="55">
        <v>0.25</v>
      </c>
      <c r="E38" s="45">
        <f t="shared" si="1"/>
        <v>0</v>
      </c>
      <c r="F38" s="56">
        <v>5.3846153846153849E-2</v>
      </c>
      <c r="G38" s="37">
        <f t="shared" si="2"/>
        <v>1</v>
      </c>
      <c r="H38" s="55">
        <v>0.317</v>
      </c>
      <c r="I38" s="45">
        <f t="shared" si="3"/>
        <v>1</v>
      </c>
      <c r="J38" s="52">
        <v>0.5357142857142857</v>
      </c>
      <c r="K38" s="37">
        <f t="shared" si="4"/>
        <v>0</v>
      </c>
      <c r="L38" s="24">
        <f t="shared" si="5"/>
        <v>0.60606060606060608</v>
      </c>
      <c r="M38" s="5">
        <f t="shared" si="6"/>
        <v>3</v>
      </c>
    </row>
    <row r="39" spans="1:13" x14ac:dyDescent="0.2">
      <c r="A39" s="136" t="s">
        <v>88</v>
      </c>
      <c r="B39" s="54">
        <v>0.93616061357996838</v>
      </c>
      <c r="C39" s="37">
        <f t="shared" si="0"/>
        <v>1</v>
      </c>
      <c r="D39" s="55">
        <v>0.3253012048192771</v>
      </c>
      <c r="E39" s="45">
        <f t="shared" si="1"/>
        <v>0</v>
      </c>
      <c r="F39" s="56">
        <v>0.37135549872122764</v>
      </c>
      <c r="G39" s="37">
        <f t="shared" si="2"/>
        <v>0</v>
      </c>
      <c r="H39" s="55">
        <v>0.56399999999999995</v>
      </c>
      <c r="I39" s="45">
        <f t="shared" si="3"/>
        <v>0</v>
      </c>
      <c r="J39" s="52">
        <v>0.4665109034267913</v>
      </c>
      <c r="K39" s="37">
        <f t="shared" si="4"/>
        <v>0</v>
      </c>
      <c r="L39" s="24">
        <f t="shared" si="5"/>
        <v>0.18181818181818182</v>
      </c>
      <c r="M39" s="5">
        <f t="shared" si="6"/>
        <v>2</v>
      </c>
    </row>
    <row r="40" spans="1:13" x14ac:dyDescent="0.2">
      <c r="A40" s="136" t="s">
        <v>89</v>
      </c>
      <c r="B40" s="54">
        <v>0.82827932767284707</v>
      </c>
      <c r="C40" s="37">
        <f t="shared" si="0"/>
        <v>1</v>
      </c>
      <c r="D40" s="55">
        <v>0.35146443514644349</v>
      </c>
      <c r="E40" s="45">
        <f t="shared" si="1"/>
        <v>0</v>
      </c>
      <c r="F40" s="56">
        <v>0.30117508813160987</v>
      </c>
      <c r="G40" s="37">
        <f t="shared" si="2"/>
        <v>0</v>
      </c>
      <c r="H40" s="55">
        <v>0.26100000000000001</v>
      </c>
      <c r="I40" s="45">
        <f t="shared" si="3"/>
        <v>1</v>
      </c>
      <c r="J40" s="52">
        <v>0.45036801273125127</v>
      </c>
      <c r="K40" s="37">
        <f t="shared" si="4"/>
        <v>0</v>
      </c>
      <c r="L40" s="24">
        <f t="shared" si="5"/>
        <v>0.39393939393939392</v>
      </c>
      <c r="M40" s="5">
        <f t="shared" si="6"/>
        <v>2</v>
      </c>
    </row>
    <row r="41" spans="1:13" x14ac:dyDescent="0.2">
      <c r="A41" s="136" t="s">
        <v>90</v>
      </c>
      <c r="B41" s="54">
        <v>0.66755674232309747</v>
      </c>
      <c r="C41" s="37">
        <f t="shared" si="0"/>
        <v>1</v>
      </c>
      <c r="D41" s="55">
        <v>0.52</v>
      </c>
      <c r="E41" s="45">
        <f t="shared" si="1"/>
        <v>0</v>
      </c>
      <c r="F41" s="56">
        <v>0.33506493506493507</v>
      </c>
      <c r="G41" s="37">
        <f t="shared" si="2"/>
        <v>0</v>
      </c>
      <c r="H41" s="55">
        <v>0.76800000000000002</v>
      </c>
      <c r="I41" s="45">
        <f t="shared" si="3"/>
        <v>0</v>
      </c>
      <c r="J41" s="52">
        <v>0.56100000000000005</v>
      </c>
      <c r="K41" s="37">
        <f t="shared" si="4"/>
        <v>0</v>
      </c>
      <c r="L41" s="24">
        <f t="shared" si="5"/>
        <v>0.18181818181818182</v>
      </c>
      <c r="M41" s="5">
        <f t="shared" si="6"/>
        <v>2</v>
      </c>
    </row>
    <row r="42" spans="1:13" x14ac:dyDescent="0.2">
      <c r="A42" s="136" t="s">
        <v>91</v>
      </c>
      <c r="B42" s="54">
        <v>1.2765302983697324</v>
      </c>
      <c r="C42" s="37">
        <f t="shared" si="0"/>
        <v>0</v>
      </c>
      <c r="D42" s="55">
        <v>0.25301204819277107</v>
      </c>
      <c r="E42" s="45">
        <f t="shared" si="1"/>
        <v>0</v>
      </c>
      <c r="F42" s="56">
        <v>0.20082644628099172</v>
      </c>
      <c r="G42" s="37">
        <f t="shared" si="2"/>
        <v>0</v>
      </c>
      <c r="H42" s="55">
        <v>0.34899999999999998</v>
      </c>
      <c r="I42" s="45">
        <f t="shared" si="3"/>
        <v>0</v>
      </c>
      <c r="J42" s="52">
        <v>0.40040858018386111</v>
      </c>
      <c r="K42" s="37">
        <f t="shared" si="4"/>
        <v>0</v>
      </c>
      <c r="L42" s="24">
        <f t="shared" si="5"/>
        <v>0</v>
      </c>
      <c r="M42" s="5">
        <f t="shared" si="6"/>
        <v>1</v>
      </c>
    </row>
    <row r="43" spans="1:13" x14ac:dyDescent="0.2">
      <c r="A43" s="136" t="s">
        <v>92</v>
      </c>
      <c r="B43" s="54">
        <v>1.6294578138590896</v>
      </c>
      <c r="C43" s="37">
        <f t="shared" si="0"/>
        <v>0</v>
      </c>
      <c r="D43" s="55">
        <v>0.25266903914590749</v>
      </c>
      <c r="E43" s="45">
        <f t="shared" si="1"/>
        <v>0</v>
      </c>
      <c r="F43" s="56">
        <v>0.46469740634005763</v>
      </c>
      <c r="G43" s="37">
        <f t="shared" si="2"/>
        <v>0</v>
      </c>
      <c r="H43" s="55">
        <v>0.26</v>
      </c>
      <c r="I43" s="45">
        <f t="shared" si="3"/>
        <v>1</v>
      </c>
      <c r="J43" s="52">
        <v>0.2587422447828539</v>
      </c>
      <c r="K43" s="37">
        <f t="shared" si="4"/>
        <v>1</v>
      </c>
      <c r="L43" s="24">
        <f t="shared" si="5"/>
        <v>0.42424242424242425</v>
      </c>
      <c r="M43" s="5">
        <f t="shared" si="6"/>
        <v>3</v>
      </c>
    </row>
    <row r="44" spans="1:13" x14ac:dyDescent="0.2">
      <c r="A44" s="136" t="s">
        <v>93</v>
      </c>
      <c r="B44" s="54">
        <v>0.97651708904905843</v>
      </c>
      <c r="C44" s="37">
        <f t="shared" si="0"/>
        <v>0</v>
      </c>
      <c r="D44" s="55">
        <v>0.22222222222222221</v>
      </c>
      <c r="E44" s="45">
        <f t="shared" si="1"/>
        <v>0</v>
      </c>
      <c r="F44" s="56">
        <v>0.31237623762376238</v>
      </c>
      <c r="G44" s="37">
        <f t="shared" si="2"/>
        <v>0</v>
      </c>
      <c r="H44" s="55">
        <v>0.38</v>
      </c>
      <c r="I44" s="45">
        <f t="shared" si="3"/>
        <v>0</v>
      </c>
      <c r="J44" s="52">
        <v>0.38344745459958318</v>
      </c>
      <c r="K44" s="37">
        <f t="shared" si="4"/>
        <v>0</v>
      </c>
      <c r="L44" s="24">
        <f t="shared" si="5"/>
        <v>0</v>
      </c>
      <c r="M44" s="5">
        <f t="shared" si="6"/>
        <v>1</v>
      </c>
    </row>
    <row r="45" spans="1:13" x14ac:dyDescent="0.2">
      <c r="A45" s="136" t="s">
        <v>94</v>
      </c>
      <c r="B45" s="54">
        <v>1.2904547316673496</v>
      </c>
      <c r="C45" s="37">
        <f t="shared" si="0"/>
        <v>0</v>
      </c>
      <c r="D45" s="55">
        <v>0.3968253968253968</v>
      </c>
      <c r="E45" s="45">
        <f t="shared" si="1"/>
        <v>0</v>
      </c>
      <c r="F45" s="56">
        <v>0.30782608695652175</v>
      </c>
      <c r="G45" s="37">
        <f t="shared" si="2"/>
        <v>0</v>
      </c>
      <c r="H45" s="55">
        <v>0.36799999999999999</v>
      </c>
      <c r="I45" s="45">
        <f t="shared" si="3"/>
        <v>0</v>
      </c>
      <c r="J45" s="52">
        <v>0.47359154929577463</v>
      </c>
      <c r="K45" s="37">
        <f t="shared" si="4"/>
        <v>0</v>
      </c>
      <c r="L45" s="24">
        <f t="shared" si="5"/>
        <v>0</v>
      </c>
      <c r="M45" s="5">
        <f t="shared" si="6"/>
        <v>1</v>
      </c>
    </row>
    <row r="46" spans="1:13" x14ac:dyDescent="0.2">
      <c r="A46" s="136" t="s">
        <v>95</v>
      </c>
      <c r="B46" s="54">
        <v>1.0223642172523961</v>
      </c>
      <c r="C46" s="37">
        <f t="shared" si="0"/>
        <v>0</v>
      </c>
      <c r="D46" s="55">
        <v>0.25</v>
      </c>
      <c r="E46" s="45">
        <f t="shared" si="1"/>
        <v>0</v>
      </c>
      <c r="F46" s="56">
        <v>0.1728395061728395</v>
      </c>
      <c r="G46" s="37">
        <f t="shared" si="2"/>
        <v>0</v>
      </c>
      <c r="H46" s="55">
        <v>0.624</v>
      </c>
      <c r="I46" s="45">
        <f t="shared" si="3"/>
        <v>0</v>
      </c>
      <c r="J46" s="52">
        <v>0.42244224422442245</v>
      </c>
      <c r="K46" s="37">
        <f t="shared" si="4"/>
        <v>0</v>
      </c>
      <c r="L46" s="24">
        <f t="shared" si="5"/>
        <v>0</v>
      </c>
      <c r="M46" s="5">
        <f t="shared" si="6"/>
        <v>1</v>
      </c>
    </row>
    <row r="47" spans="1:13" x14ac:dyDescent="0.2">
      <c r="A47" s="136" t="s">
        <v>96</v>
      </c>
      <c r="B47" s="54">
        <v>1.1080958842152873</v>
      </c>
      <c r="C47" s="37">
        <f t="shared" si="0"/>
        <v>0</v>
      </c>
      <c r="D47" s="55">
        <v>0.36734693877551022</v>
      </c>
      <c r="E47" s="45">
        <f t="shared" si="1"/>
        <v>0</v>
      </c>
      <c r="F47" s="56">
        <v>0.23796791443850268</v>
      </c>
      <c r="G47" s="37">
        <f t="shared" si="2"/>
        <v>0</v>
      </c>
      <c r="H47" s="55">
        <v>0.36199999999999999</v>
      </c>
      <c r="I47" s="45">
        <f t="shared" si="3"/>
        <v>0</v>
      </c>
      <c r="J47" s="52">
        <v>0.49301143583227447</v>
      </c>
      <c r="K47" s="37">
        <f t="shared" si="4"/>
        <v>0</v>
      </c>
      <c r="L47" s="24">
        <f t="shared" si="5"/>
        <v>0</v>
      </c>
      <c r="M47" s="5">
        <f t="shared" si="6"/>
        <v>1</v>
      </c>
    </row>
    <row r="48" spans="1:13" x14ac:dyDescent="0.2">
      <c r="A48" s="136" t="s">
        <v>97</v>
      </c>
      <c r="B48" s="54">
        <v>0.66021126760563376</v>
      </c>
      <c r="C48" s="37">
        <f t="shared" si="0"/>
        <v>1</v>
      </c>
      <c r="D48" s="55">
        <v>0.4</v>
      </c>
      <c r="E48" s="45">
        <f t="shared" si="1"/>
        <v>0</v>
      </c>
      <c r="F48" s="56">
        <v>0.1542056074766355</v>
      </c>
      <c r="G48" s="37">
        <f t="shared" si="2"/>
        <v>0</v>
      </c>
      <c r="H48" s="55">
        <v>0.35199999999999998</v>
      </c>
      <c r="I48" s="45">
        <f t="shared" si="3"/>
        <v>0</v>
      </c>
      <c r="J48" s="52">
        <v>0.73901098901098905</v>
      </c>
      <c r="K48" s="37">
        <f t="shared" si="4"/>
        <v>0</v>
      </c>
      <c r="L48" s="24">
        <f t="shared" si="5"/>
        <v>0.18181818181818182</v>
      </c>
      <c r="M48" s="5">
        <f t="shared" si="6"/>
        <v>2</v>
      </c>
    </row>
    <row r="49" spans="1:13" x14ac:dyDescent="0.2">
      <c r="A49" s="136" t="s">
        <v>98</v>
      </c>
      <c r="B49" s="54">
        <v>1.1359894632861376</v>
      </c>
      <c r="C49" s="37">
        <f t="shared" si="0"/>
        <v>0</v>
      </c>
      <c r="D49" s="55">
        <v>0.24637681159420291</v>
      </c>
      <c r="E49" s="45">
        <f t="shared" si="1"/>
        <v>0</v>
      </c>
      <c r="F49" s="56">
        <v>0.47412280701754383</v>
      </c>
      <c r="G49" s="37">
        <f t="shared" si="2"/>
        <v>0</v>
      </c>
      <c r="H49" s="55">
        <v>0.29299999999999998</v>
      </c>
      <c r="I49" s="45">
        <f t="shared" si="3"/>
        <v>1</v>
      </c>
      <c r="J49" s="52">
        <v>0.28107271789582261</v>
      </c>
      <c r="K49" s="37">
        <f t="shared" si="4"/>
        <v>1</v>
      </c>
      <c r="L49" s="24">
        <f t="shared" si="5"/>
        <v>0.42424242424242425</v>
      </c>
      <c r="M49" s="5">
        <f t="shared" si="6"/>
        <v>3</v>
      </c>
    </row>
    <row r="50" spans="1:13" x14ac:dyDescent="0.2">
      <c r="A50" s="136" t="s">
        <v>99</v>
      </c>
      <c r="B50" s="54">
        <v>1.2178619756427604</v>
      </c>
      <c r="C50" s="37">
        <f t="shared" si="0"/>
        <v>0</v>
      </c>
      <c r="D50" s="55">
        <v>0.31972789115646261</v>
      </c>
      <c r="E50" s="45">
        <f t="shared" si="1"/>
        <v>0</v>
      </c>
      <c r="F50" s="56">
        <v>0.5168374816983895</v>
      </c>
      <c r="G50" s="37">
        <f t="shared" si="2"/>
        <v>0</v>
      </c>
      <c r="H50" s="55">
        <v>0.33200000000000002</v>
      </c>
      <c r="I50" s="45">
        <f t="shared" si="3"/>
        <v>0</v>
      </c>
      <c r="J50" s="52">
        <v>0.55231452124286617</v>
      </c>
      <c r="K50" s="37">
        <f t="shared" si="4"/>
        <v>0</v>
      </c>
      <c r="L50" s="24">
        <f t="shared" si="5"/>
        <v>0</v>
      </c>
      <c r="M50" s="5">
        <f t="shared" si="6"/>
        <v>1</v>
      </c>
    </row>
    <row r="51" spans="1:13" x14ac:dyDescent="0.2">
      <c r="A51" s="136" t="s">
        <v>100</v>
      </c>
      <c r="B51" s="54">
        <v>1.1207970112079702</v>
      </c>
      <c r="C51" s="37">
        <f t="shared" si="0"/>
        <v>0</v>
      </c>
      <c r="D51" s="55">
        <v>0.55555555555555558</v>
      </c>
      <c r="E51" s="45">
        <f t="shared" si="1"/>
        <v>0</v>
      </c>
      <c r="F51" s="56">
        <v>0.49444444444444446</v>
      </c>
      <c r="G51" s="37">
        <f t="shared" si="2"/>
        <v>0</v>
      </c>
      <c r="H51" s="55">
        <v>0.77200000000000002</v>
      </c>
      <c r="I51" s="45">
        <f t="shared" si="3"/>
        <v>0</v>
      </c>
      <c r="J51" s="52">
        <v>0.48701298701298701</v>
      </c>
      <c r="K51" s="37">
        <f t="shared" si="4"/>
        <v>0</v>
      </c>
      <c r="L51" s="24">
        <f t="shared" si="5"/>
        <v>0</v>
      </c>
      <c r="M51" s="5">
        <f t="shared" si="6"/>
        <v>1</v>
      </c>
    </row>
    <row r="52" spans="1:13" x14ac:dyDescent="0.2">
      <c r="A52" s="136" t="s">
        <v>101</v>
      </c>
      <c r="B52" s="54">
        <v>1.1545752197139409</v>
      </c>
      <c r="C52" s="37">
        <f t="shared" si="0"/>
        <v>0</v>
      </c>
      <c r="D52" s="55">
        <v>0.32089552238805968</v>
      </c>
      <c r="E52" s="45">
        <f t="shared" si="1"/>
        <v>0</v>
      </c>
      <c r="F52" s="56">
        <v>0.4010126582278481</v>
      </c>
      <c r="G52" s="37">
        <f t="shared" si="2"/>
        <v>0</v>
      </c>
      <c r="H52" s="55">
        <v>0.32200000000000001</v>
      </c>
      <c r="I52" s="45">
        <f t="shared" si="3"/>
        <v>1</v>
      </c>
      <c r="J52" s="52">
        <v>0.35214375788146279</v>
      </c>
      <c r="K52" s="37">
        <f t="shared" si="4"/>
        <v>0</v>
      </c>
      <c r="L52" s="24">
        <f t="shared" si="5"/>
        <v>0.21212121212121213</v>
      </c>
      <c r="M52" s="5">
        <f t="shared" si="6"/>
        <v>2</v>
      </c>
    </row>
    <row r="53" spans="1:13" x14ac:dyDescent="0.2">
      <c r="A53" s="136" t="s">
        <v>102</v>
      </c>
      <c r="B53" s="54">
        <v>1.1634056054997355</v>
      </c>
      <c r="C53" s="37">
        <f t="shared" si="0"/>
        <v>0</v>
      </c>
      <c r="D53" s="55">
        <v>0.13636363636363635</v>
      </c>
      <c r="E53" s="45">
        <f t="shared" si="1"/>
        <v>1</v>
      </c>
      <c r="F53" s="56">
        <v>0.18</v>
      </c>
      <c r="G53" s="37">
        <f t="shared" si="2"/>
        <v>0</v>
      </c>
      <c r="H53" s="55">
        <v>0.23499999999999999</v>
      </c>
      <c r="I53" s="45">
        <f t="shared" si="3"/>
        <v>1</v>
      </c>
      <c r="J53" s="52">
        <v>0.15639810426540285</v>
      </c>
      <c r="K53" s="37">
        <f t="shared" si="4"/>
        <v>1</v>
      </c>
      <c r="L53" s="24">
        <f t="shared" si="5"/>
        <v>0.60606060606060608</v>
      </c>
      <c r="M53" s="5">
        <f t="shared" si="6"/>
        <v>3</v>
      </c>
    </row>
    <row r="54" spans="1:13" x14ac:dyDescent="0.2">
      <c r="A54" s="136" t="s">
        <v>103</v>
      </c>
      <c r="B54" s="54">
        <v>0.94696969696969702</v>
      </c>
      <c r="C54" s="37">
        <f t="shared" si="0"/>
        <v>0</v>
      </c>
      <c r="D54" s="55">
        <v>0.1</v>
      </c>
      <c r="E54" s="45">
        <f t="shared" si="1"/>
        <v>1</v>
      </c>
      <c r="F54" s="56">
        <v>0.108</v>
      </c>
      <c r="G54" s="37">
        <f t="shared" si="2"/>
        <v>1</v>
      </c>
      <c r="H54" s="55">
        <v>0.14199999999999999</v>
      </c>
      <c r="I54" s="45">
        <f t="shared" si="3"/>
        <v>1</v>
      </c>
      <c r="J54" s="52">
        <v>0.15492957746478872</v>
      </c>
      <c r="K54" s="37">
        <f t="shared" si="4"/>
        <v>1</v>
      </c>
      <c r="L54" s="24">
        <f t="shared" si="5"/>
        <v>0.81818181818181823</v>
      </c>
      <c r="M54" s="5">
        <f t="shared" si="6"/>
        <v>3</v>
      </c>
    </row>
    <row r="55" spans="1:13" x14ac:dyDescent="0.2">
      <c r="A55" s="136" t="s">
        <v>104</v>
      </c>
      <c r="B55" s="54">
        <v>2.0635370869380232</v>
      </c>
      <c r="C55" s="37">
        <f t="shared" si="0"/>
        <v>0</v>
      </c>
      <c r="D55" s="55">
        <v>0.18327605956471935</v>
      </c>
      <c r="E55" s="45">
        <f t="shared" si="1"/>
        <v>0</v>
      </c>
      <c r="F55" s="56">
        <v>0.66225844004656576</v>
      </c>
      <c r="G55" s="37">
        <f t="shared" si="2"/>
        <v>0</v>
      </c>
      <c r="H55" s="55">
        <v>0.70699999999999996</v>
      </c>
      <c r="I55" s="45">
        <f t="shared" si="3"/>
        <v>0</v>
      </c>
      <c r="J55" s="52">
        <v>0.28078499781945049</v>
      </c>
      <c r="K55" s="37">
        <f t="shared" si="4"/>
        <v>1</v>
      </c>
      <c r="L55" s="24">
        <f t="shared" si="5"/>
        <v>0.21212121212121213</v>
      </c>
      <c r="M55" s="5">
        <f t="shared" si="6"/>
        <v>2</v>
      </c>
    </row>
    <row r="56" spans="1:13" x14ac:dyDescent="0.2">
      <c r="A56" s="136" t="s">
        <v>105</v>
      </c>
      <c r="B56" s="54">
        <v>0.93457943925233633</v>
      </c>
      <c r="C56" s="37">
        <f t="shared" si="0"/>
        <v>1</v>
      </c>
      <c r="D56" s="55">
        <v>0.25</v>
      </c>
      <c r="E56" s="45">
        <f t="shared" si="1"/>
        <v>0</v>
      </c>
      <c r="F56" s="56">
        <v>0.16229508196721312</v>
      </c>
      <c r="G56" s="37">
        <f t="shared" si="2"/>
        <v>0</v>
      </c>
      <c r="H56" s="55">
        <v>0.311</v>
      </c>
      <c r="I56" s="45">
        <f t="shared" si="3"/>
        <v>1</v>
      </c>
      <c r="J56" s="52">
        <v>0.41764705882352943</v>
      </c>
      <c r="K56" s="37">
        <f t="shared" si="4"/>
        <v>0</v>
      </c>
      <c r="L56" s="24">
        <f t="shared" si="5"/>
        <v>0.39393939393939392</v>
      </c>
      <c r="M56" s="5">
        <f t="shared" si="6"/>
        <v>2</v>
      </c>
    </row>
    <row r="57" spans="1:13" x14ac:dyDescent="0.2">
      <c r="A57" s="136" t="s">
        <v>106</v>
      </c>
      <c r="B57" s="54">
        <v>1.0014306151645207</v>
      </c>
      <c r="C57" s="37">
        <f t="shared" si="0"/>
        <v>0</v>
      </c>
      <c r="D57" s="55">
        <v>0</v>
      </c>
      <c r="E57" s="45">
        <f t="shared" si="1"/>
        <v>1</v>
      </c>
      <c r="F57" s="56">
        <v>0.10625</v>
      </c>
      <c r="G57" s="37">
        <f t="shared" si="2"/>
        <v>1</v>
      </c>
      <c r="H57" s="55">
        <v>0.58699999999999997</v>
      </c>
      <c r="I57" s="45">
        <f t="shared" si="3"/>
        <v>0</v>
      </c>
      <c r="J57" s="52">
        <v>0</v>
      </c>
      <c r="K57" s="37">
        <f t="shared" si="4"/>
        <v>1</v>
      </c>
      <c r="L57" s="24">
        <f t="shared" si="5"/>
        <v>0.60606060606060608</v>
      </c>
      <c r="M57" s="5">
        <f t="shared" si="6"/>
        <v>3</v>
      </c>
    </row>
    <row r="58" spans="1:13" x14ac:dyDescent="0.2">
      <c r="A58" s="136" t="s">
        <v>107</v>
      </c>
      <c r="B58" s="54">
        <v>1.1382720656838963</v>
      </c>
      <c r="C58" s="37">
        <f t="shared" si="0"/>
        <v>0</v>
      </c>
      <c r="D58" s="55">
        <v>0.13114754098360656</v>
      </c>
      <c r="E58" s="45">
        <f t="shared" si="1"/>
        <v>1</v>
      </c>
      <c r="F58" s="56">
        <v>0.18432203389830509</v>
      </c>
      <c r="G58" s="37">
        <f t="shared" si="2"/>
        <v>0</v>
      </c>
      <c r="H58" s="55">
        <v>0.40500000000000003</v>
      </c>
      <c r="I58" s="45">
        <f t="shared" si="3"/>
        <v>0</v>
      </c>
      <c r="J58" s="52">
        <v>0.22313084112149534</v>
      </c>
      <c r="K58" s="37">
        <f t="shared" si="4"/>
        <v>1</v>
      </c>
      <c r="L58" s="24">
        <f t="shared" si="5"/>
        <v>0.39393939393939392</v>
      </c>
      <c r="M58" s="5">
        <f t="shared" si="6"/>
        <v>2</v>
      </c>
    </row>
    <row r="59" spans="1:13" x14ac:dyDescent="0.2">
      <c r="A59" s="136" t="s">
        <v>108</v>
      </c>
      <c r="B59" s="54">
        <v>1.0416666666666665</v>
      </c>
      <c r="C59" s="37">
        <f t="shared" si="0"/>
        <v>0</v>
      </c>
      <c r="D59" s="55">
        <v>0.15789473684210525</v>
      </c>
      <c r="E59" s="45">
        <f t="shared" si="1"/>
        <v>1</v>
      </c>
      <c r="F59" s="56">
        <v>0.15</v>
      </c>
      <c r="G59" s="37">
        <f t="shared" si="2"/>
        <v>1</v>
      </c>
      <c r="H59" s="55">
        <v>0.26200000000000001</v>
      </c>
      <c r="I59" s="45">
        <f t="shared" si="3"/>
        <v>1</v>
      </c>
      <c r="J59" s="52">
        <v>0.22916666666666666</v>
      </c>
      <c r="K59" s="37">
        <f t="shared" si="4"/>
        <v>1</v>
      </c>
      <c r="L59" s="24">
        <f t="shared" si="5"/>
        <v>0.81818181818181823</v>
      </c>
      <c r="M59" s="5">
        <f t="shared" si="6"/>
        <v>3</v>
      </c>
    </row>
    <row r="60" spans="1:13" x14ac:dyDescent="0.2">
      <c r="A60" s="136" t="s">
        <v>109</v>
      </c>
      <c r="B60" s="54">
        <v>1.069715971966064</v>
      </c>
      <c r="C60" s="37">
        <f t="shared" si="0"/>
        <v>0</v>
      </c>
      <c r="D60" s="55">
        <v>0</v>
      </c>
      <c r="E60" s="45">
        <f t="shared" si="1"/>
        <v>1</v>
      </c>
      <c r="F60" s="56">
        <v>0.15317460317460319</v>
      </c>
      <c r="G60" s="37">
        <f t="shared" si="2"/>
        <v>0</v>
      </c>
      <c r="H60" s="55">
        <v>0.40600000000000003</v>
      </c>
      <c r="I60" s="45">
        <f t="shared" si="3"/>
        <v>0</v>
      </c>
      <c r="J60" s="52">
        <v>0</v>
      </c>
      <c r="K60" s="37">
        <f t="shared" si="4"/>
        <v>1</v>
      </c>
      <c r="L60" s="24">
        <f t="shared" si="5"/>
        <v>0.39393939393939392</v>
      </c>
      <c r="M60" s="5">
        <f t="shared" si="6"/>
        <v>2</v>
      </c>
    </row>
    <row r="61" spans="1:13" x14ac:dyDescent="0.2">
      <c r="A61" s="136" t="s">
        <v>110</v>
      </c>
      <c r="B61" s="54">
        <v>2.2556390977443606</v>
      </c>
      <c r="C61" s="37">
        <f t="shared" si="0"/>
        <v>0</v>
      </c>
      <c r="D61" s="55">
        <v>0</v>
      </c>
      <c r="E61" s="45">
        <f t="shared" si="1"/>
        <v>1</v>
      </c>
      <c r="F61" s="56" t="s">
        <v>294</v>
      </c>
      <c r="G61" s="37">
        <f t="shared" si="2"/>
        <v>0</v>
      </c>
      <c r="H61" s="55">
        <v>0.57699999999999996</v>
      </c>
      <c r="I61" s="45">
        <f t="shared" si="3"/>
        <v>0</v>
      </c>
      <c r="J61" s="52">
        <v>0</v>
      </c>
      <c r="K61" s="37">
        <f t="shared" si="4"/>
        <v>1</v>
      </c>
      <c r="L61" s="24">
        <f t="shared" si="5"/>
        <v>0.39393939393939392</v>
      </c>
      <c r="M61" s="5">
        <f t="shared" si="6"/>
        <v>2</v>
      </c>
    </row>
    <row r="62" spans="1:13" x14ac:dyDescent="0.2">
      <c r="A62" s="136" t="s">
        <v>111</v>
      </c>
      <c r="B62" s="54">
        <v>1.2534818941504178</v>
      </c>
      <c r="C62" s="37">
        <f t="shared" si="0"/>
        <v>0</v>
      </c>
      <c r="D62" s="55">
        <v>0.27777777777777779</v>
      </c>
      <c r="E62" s="45">
        <f t="shared" si="1"/>
        <v>0</v>
      </c>
      <c r="F62" s="56">
        <v>0.13230769230769232</v>
      </c>
      <c r="G62" s="37">
        <f t="shared" si="2"/>
        <v>1</v>
      </c>
      <c r="H62" s="55">
        <v>0.45300000000000001</v>
      </c>
      <c r="I62" s="45">
        <f t="shared" si="3"/>
        <v>0</v>
      </c>
      <c r="J62" s="52">
        <v>0.47199999999999998</v>
      </c>
      <c r="K62" s="37">
        <f t="shared" si="4"/>
        <v>0</v>
      </c>
      <c r="L62" s="24">
        <f t="shared" si="5"/>
        <v>0.21212121212121213</v>
      </c>
      <c r="M62" s="5">
        <f t="shared" si="6"/>
        <v>2</v>
      </c>
    </row>
    <row r="63" spans="1:13" x14ac:dyDescent="0.2">
      <c r="A63" s="136" t="s">
        <v>112</v>
      </c>
      <c r="B63" s="54">
        <v>1.7751479289940828</v>
      </c>
      <c r="C63" s="37">
        <f t="shared" si="0"/>
        <v>0</v>
      </c>
      <c r="D63" s="55">
        <v>0.43333333333333335</v>
      </c>
      <c r="E63" s="45">
        <f t="shared" si="1"/>
        <v>0</v>
      </c>
      <c r="F63" s="56">
        <v>0.29014084507042254</v>
      </c>
      <c r="G63" s="37">
        <f t="shared" si="2"/>
        <v>0</v>
      </c>
      <c r="H63" s="55">
        <v>0.70699999999999996</v>
      </c>
      <c r="I63" s="45">
        <f t="shared" si="3"/>
        <v>0</v>
      </c>
      <c r="J63" s="52">
        <v>0.550761421319797</v>
      </c>
      <c r="K63" s="37">
        <f t="shared" si="4"/>
        <v>0</v>
      </c>
      <c r="L63" s="24">
        <f t="shared" si="5"/>
        <v>0</v>
      </c>
      <c r="M63" s="5">
        <f t="shared" si="6"/>
        <v>1</v>
      </c>
    </row>
    <row r="64" spans="1:13" x14ac:dyDescent="0.2">
      <c r="A64" s="136" t="s">
        <v>113</v>
      </c>
      <c r="B64" s="54">
        <v>0.75757575757575757</v>
      </c>
      <c r="C64" s="37">
        <f t="shared" si="0"/>
        <v>1</v>
      </c>
      <c r="D64" s="55">
        <v>0.33333333333333331</v>
      </c>
      <c r="E64" s="45">
        <f t="shared" si="1"/>
        <v>0</v>
      </c>
      <c r="F64" s="56">
        <v>0.14000000000000001</v>
      </c>
      <c r="G64" s="37">
        <f t="shared" si="2"/>
        <v>1</v>
      </c>
      <c r="H64" s="55">
        <v>0.35299999999999998</v>
      </c>
      <c r="I64" s="45">
        <f t="shared" si="3"/>
        <v>0</v>
      </c>
      <c r="J64" s="52">
        <v>0.73248407643312097</v>
      </c>
      <c r="K64" s="37">
        <f t="shared" si="4"/>
        <v>0</v>
      </c>
      <c r="L64" s="24">
        <f t="shared" si="5"/>
        <v>0.39393939393939392</v>
      </c>
      <c r="M64" s="5">
        <f t="shared" si="6"/>
        <v>2</v>
      </c>
    </row>
    <row r="65" spans="1:13" x14ac:dyDescent="0.2">
      <c r="A65" s="136" t="s">
        <v>114</v>
      </c>
      <c r="B65" s="54">
        <v>1.1816838995568686</v>
      </c>
      <c r="C65" s="37">
        <f t="shared" si="0"/>
        <v>0</v>
      </c>
      <c r="D65" s="55">
        <v>0.45833333333333331</v>
      </c>
      <c r="E65" s="45">
        <f t="shared" si="1"/>
        <v>0</v>
      </c>
      <c r="F65" s="56">
        <v>0.29495798319327732</v>
      </c>
      <c r="G65" s="37">
        <f t="shared" si="2"/>
        <v>0</v>
      </c>
      <c r="H65" s="55">
        <v>0.65</v>
      </c>
      <c r="I65" s="45">
        <f t="shared" si="3"/>
        <v>0</v>
      </c>
      <c r="J65" s="52">
        <v>0.81679389312977102</v>
      </c>
      <c r="K65" s="37">
        <f t="shared" si="4"/>
        <v>0</v>
      </c>
      <c r="L65" s="24">
        <f t="shared" si="5"/>
        <v>0</v>
      </c>
      <c r="M65" s="5">
        <f t="shared" si="6"/>
        <v>1</v>
      </c>
    </row>
    <row r="66" spans="1:13" x14ac:dyDescent="0.2">
      <c r="A66" s="136" t="s">
        <v>115</v>
      </c>
      <c r="B66" s="54">
        <v>1.0382868267358858</v>
      </c>
      <c r="C66" s="37">
        <f t="shared" si="0"/>
        <v>0</v>
      </c>
      <c r="D66" s="55">
        <v>0.1875</v>
      </c>
      <c r="E66" s="45">
        <f t="shared" si="1"/>
        <v>0</v>
      </c>
      <c r="F66" s="56">
        <v>0.13333333333333333</v>
      </c>
      <c r="G66" s="37">
        <f t="shared" si="2"/>
        <v>1</v>
      </c>
      <c r="H66" s="55">
        <v>0.46</v>
      </c>
      <c r="I66" s="45">
        <f t="shared" si="3"/>
        <v>0</v>
      </c>
      <c r="J66" s="52">
        <v>0.37209302325581395</v>
      </c>
      <c r="K66" s="37">
        <f t="shared" si="4"/>
        <v>0</v>
      </c>
      <c r="L66" s="24">
        <f t="shared" si="5"/>
        <v>0.21212121212121213</v>
      </c>
      <c r="M66" s="5">
        <f t="shared" si="6"/>
        <v>2</v>
      </c>
    </row>
    <row r="67" spans="1:13" x14ac:dyDescent="0.2">
      <c r="A67" s="136" t="s">
        <v>116</v>
      </c>
      <c r="B67" s="54">
        <v>0.8650097465886939</v>
      </c>
      <c r="C67" s="37">
        <f t="shared" si="0"/>
        <v>1</v>
      </c>
      <c r="D67" s="55">
        <v>0.36619718309859156</v>
      </c>
      <c r="E67" s="45">
        <f t="shared" si="1"/>
        <v>0</v>
      </c>
      <c r="F67" s="56">
        <v>0.34343891402714932</v>
      </c>
      <c r="G67" s="37">
        <f t="shared" si="2"/>
        <v>0</v>
      </c>
      <c r="H67" s="55">
        <v>0.45100000000000001</v>
      </c>
      <c r="I67" s="45">
        <f t="shared" si="3"/>
        <v>0</v>
      </c>
      <c r="J67" s="52">
        <v>0.54266958424507661</v>
      </c>
      <c r="K67" s="37">
        <f t="shared" si="4"/>
        <v>0</v>
      </c>
      <c r="L67" s="24">
        <f t="shared" si="5"/>
        <v>0.18181818181818182</v>
      </c>
      <c r="M67" s="5">
        <f t="shared" si="6"/>
        <v>2</v>
      </c>
    </row>
    <row r="68" spans="1:13" x14ac:dyDescent="0.2">
      <c r="A68" s="136" t="s">
        <v>117</v>
      </c>
      <c r="B68" s="54">
        <v>1.6867469879518073</v>
      </c>
      <c r="C68" s="37">
        <f t="shared" si="0"/>
        <v>0</v>
      </c>
      <c r="D68" s="55">
        <v>0.32142857142857145</v>
      </c>
      <c r="E68" s="45">
        <f t="shared" si="1"/>
        <v>0</v>
      </c>
      <c r="F68" s="56">
        <v>0.23599999999999999</v>
      </c>
      <c r="G68" s="37">
        <f t="shared" si="2"/>
        <v>0</v>
      </c>
      <c r="H68" s="55">
        <v>0.52</v>
      </c>
      <c r="I68" s="45">
        <f t="shared" si="3"/>
        <v>0</v>
      </c>
      <c r="J68" s="52">
        <v>0.60663507109004744</v>
      </c>
      <c r="K68" s="37">
        <f t="shared" si="4"/>
        <v>0</v>
      </c>
      <c r="L68" s="24">
        <f t="shared" si="5"/>
        <v>0</v>
      </c>
      <c r="M68" s="5">
        <f t="shared" si="6"/>
        <v>1</v>
      </c>
    </row>
    <row r="69" spans="1:13" x14ac:dyDescent="0.2">
      <c r="A69" s="136" t="s">
        <v>118</v>
      </c>
      <c r="B69" s="54">
        <v>0.99253612831507065</v>
      </c>
      <c r="C69" s="37">
        <f t="shared" si="0"/>
        <v>0</v>
      </c>
      <c r="D69" s="55">
        <v>0.27200000000000002</v>
      </c>
      <c r="E69" s="45">
        <f t="shared" si="1"/>
        <v>0</v>
      </c>
      <c r="F69" s="56">
        <v>0.26953316953316953</v>
      </c>
      <c r="G69" s="37">
        <f t="shared" si="2"/>
        <v>0</v>
      </c>
      <c r="H69" s="55">
        <v>0.379</v>
      </c>
      <c r="I69" s="45">
        <f t="shared" si="3"/>
        <v>0</v>
      </c>
      <c r="J69" s="52">
        <v>0.51295585412667943</v>
      </c>
      <c r="K69" s="37">
        <f t="shared" si="4"/>
        <v>0</v>
      </c>
      <c r="L69" s="24">
        <f t="shared" si="5"/>
        <v>0</v>
      </c>
      <c r="M69" s="5">
        <f t="shared" si="6"/>
        <v>1</v>
      </c>
    </row>
    <row r="70" spans="1:13" x14ac:dyDescent="0.2">
      <c r="A70" s="136" t="s">
        <v>119</v>
      </c>
      <c r="B70" s="54">
        <v>0.48030739673390976</v>
      </c>
      <c r="C70" s="37">
        <f t="shared" ref="C70:C71" si="7">IF(B70&lt;$B$74, 1,0)</f>
        <v>1</v>
      </c>
      <c r="D70" s="55">
        <v>0.2</v>
      </c>
      <c r="E70" s="45">
        <f t="shared" ref="E70:E71" si="8">IF(D70&lt;$D$74, 1,0)</f>
        <v>0</v>
      </c>
      <c r="F70" s="56">
        <v>7.9545454545454544E-2</v>
      </c>
      <c r="G70" s="37">
        <f t="shared" ref="G70:G71" si="9">IF(F70&lt;$F$74, 1,0)</f>
        <v>1</v>
      </c>
      <c r="H70" s="55">
        <v>0.40699999999999997</v>
      </c>
      <c r="I70" s="45">
        <f t="shared" ref="I70:I71" si="10">IF(H70&lt;$H$74, 1,0)</f>
        <v>0</v>
      </c>
      <c r="J70" s="52">
        <v>0.42253521126760563</v>
      </c>
      <c r="K70" s="37">
        <f t="shared" ref="K70:K71" si="11">IF(J70&lt;$J$74, 1,0)</f>
        <v>0</v>
      </c>
      <c r="L70" s="24">
        <f t="shared" ref="L70:L71" si="12">SUM(C70*$B$3,E70*$D$3,G70*$F$3,I70*$H$3,K70*$J$3)/SUM($B$3:$J$3)</f>
        <v>0.39393939393939392</v>
      </c>
      <c r="M70" s="5">
        <f t="shared" ref="M70:M71" si="13">IF(L70&gt;L$76,3,IF(L70&lt;=L$74,1,2))</f>
        <v>2</v>
      </c>
    </row>
    <row r="71" spans="1:13" x14ac:dyDescent="0.2">
      <c r="A71" s="136" t="s">
        <v>120</v>
      </c>
      <c r="B71" s="54">
        <v>1.0805987905224546</v>
      </c>
      <c r="C71" s="37">
        <f t="shared" si="7"/>
        <v>0</v>
      </c>
      <c r="D71" s="55">
        <v>0.22018348623853212</v>
      </c>
      <c r="E71" s="45">
        <f t="shared" si="8"/>
        <v>0</v>
      </c>
      <c r="F71" s="56">
        <v>0.28008720930232556</v>
      </c>
      <c r="G71" s="37">
        <f t="shared" si="9"/>
        <v>0</v>
      </c>
      <c r="H71" s="55">
        <v>0.22700000000000001</v>
      </c>
      <c r="I71" s="45">
        <f t="shared" si="10"/>
        <v>1</v>
      </c>
      <c r="J71" s="52">
        <v>0.40306406685236768</v>
      </c>
      <c r="K71" s="37">
        <f t="shared" si="11"/>
        <v>0</v>
      </c>
      <c r="L71" s="24">
        <f t="shared" si="12"/>
        <v>0.21212121212121213</v>
      </c>
      <c r="M71" s="5">
        <f t="shared" si="13"/>
        <v>2</v>
      </c>
    </row>
    <row r="72" spans="1:13" x14ac:dyDescent="0.2">
      <c r="A72" s="137" t="s">
        <v>47</v>
      </c>
      <c r="B72" s="41">
        <f>MIN(B5:B71)</f>
        <v>0</v>
      </c>
      <c r="C72" s="39"/>
      <c r="D72" s="57">
        <f t="shared" ref="D72:F72" si="14">MIN(D5:D71)</f>
        <v>0</v>
      </c>
      <c r="E72" s="46"/>
      <c r="F72" s="41">
        <f t="shared" si="14"/>
        <v>0</v>
      </c>
      <c r="G72" s="39"/>
      <c r="H72" s="57">
        <f t="shared" ref="H72" si="15">MIN(H5:H71)</f>
        <v>0.14199999999999999</v>
      </c>
      <c r="I72" s="46"/>
      <c r="J72" s="41">
        <f t="shared" ref="J72:L72" si="16">MIN(J5:J71)</f>
        <v>0</v>
      </c>
      <c r="K72" s="39"/>
      <c r="L72" s="8">
        <f t="shared" si="16"/>
        <v>0</v>
      </c>
    </row>
    <row r="73" spans="1:13" x14ac:dyDescent="0.2">
      <c r="A73" s="137" t="s">
        <v>48</v>
      </c>
      <c r="B73" s="41">
        <f>PERCENTILE(B5:B71,0.1)</f>
        <v>0.74387637678776919</v>
      </c>
      <c r="C73" s="39"/>
      <c r="D73" s="57">
        <f t="shared" ref="D73:F73" si="17">PERCENTILE(D5:D71,0.1)</f>
        <v>0.10877192982456139</v>
      </c>
      <c r="E73" s="46"/>
      <c r="F73" s="41">
        <f t="shared" si="17"/>
        <v>0.107125</v>
      </c>
      <c r="G73" s="39"/>
      <c r="H73" s="57">
        <f t="shared" ref="H73" si="18">PERCENTILE(H5:H71,0.1)</f>
        <v>0.27760000000000001</v>
      </c>
      <c r="I73" s="46"/>
      <c r="J73" s="41">
        <f t="shared" ref="J73:L73" si="19">PERCENTILE(J5:J71,0.1)</f>
        <v>0.15566384086509577</v>
      </c>
      <c r="K73" s="39"/>
      <c r="L73" s="8">
        <f t="shared" si="19"/>
        <v>0</v>
      </c>
    </row>
    <row r="74" spans="1:13" x14ac:dyDescent="0.2">
      <c r="A74" s="137" t="s">
        <v>49</v>
      </c>
      <c r="B74" s="41">
        <f>PERCENTILE(B5:B71,0.25)</f>
        <v>0.94455801203556256</v>
      </c>
      <c r="C74" s="39"/>
      <c r="D74" s="57">
        <f t="shared" ref="D74:F74" si="20">PERCENTILE(D5:D71,0.25)</f>
        <v>0.17987332390000674</v>
      </c>
      <c r="E74" s="46"/>
      <c r="F74" s="41">
        <f t="shared" si="20"/>
        <v>0.15079365079365079</v>
      </c>
      <c r="G74" s="39"/>
      <c r="H74" s="57">
        <f t="shared" ref="H74" si="21">PERCENTILE(H5:H71,0.25)</f>
        <v>0.32250000000000001</v>
      </c>
      <c r="I74" s="46"/>
      <c r="J74" s="41">
        <f t="shared" ref="J74:L74" si="22">PERCENTILE(J5:J71,0.25)</f>
        <v>0.29015529595449857</v>
      </c>
      <c r="K74" s="39"/>
      <c r="L74" s="8">
        <f t="shared" si="22"/>
        <v>0</v>
      </c>
    </row>
    <row r="75" spans="1:13" x14ac:dyDescent="0.2">
      <c r="A75" s="137" t="s">
        <v>50</v>
      </c>
      <c r="B75" s="41">
        <f>PERCENTILE(B5:B71,0.5)</f>
        <v>1.1049723756906076</v>
      </c>
      <c r="C75" s="39"/>
      <c r="D75" s="57">
        <f t="shared" ref="D75:F75" si="23">PERCENTILE(D5:D71,0.5)</f>
        <v>0.25</v>
      </c>
      <c r="E75" s="46"/>
      <c r="F75" s="41">
        <f t="shared" si="23"/>
        <v>0.22603300330033005</v>
      </c>
      <c r="G75" s="39"/>
      <c r="H75" s="57">
        <f t="shared" ref="H75" si="24">PERCENTILE(H5:H71,0.5)</f>
        <v>0.40500000000000003</v>
      </c>
      <c r="I75" s="46"/>
      <c r="J75" s="41">
        <f t="shared" ref="J75:L75" si="25">PERCENTILE(J5:J71,0.5)</f>
        <v>0.42004465152397596</v>
      </c>
      <c r="K75" s="39"/>
      <c r="L75" s="8">
        <f t="shared" si="25"/>
        <v>0.21212121212121213</v>
      </c>
    </row>
    <row r="76" spans="1:13" x14ac:dyDescent="0.2">
      <c r="A76" s="137" t="s">
        <v>51</v>
      </c>
      <c r="B76" s="41">
        <f>PERCENTILE(B5:B71,0.75)</f>
        <v>1.2569930479155449</v>
      </c>
      <c r="C76" s="39"/>
      <c r="D76" s="57">
        <f t="shared" ref="D76:F76" si="26">PERCENTILE(D5:D71,0.75)</f>
        <v>0.32831325301204817</v>
      </c>
      <c r="E76" s="46"/>
      <c r="F76" s="41">
        <f t="shared" si="26"/>
        <v>0.32470028561552877</v>
      </c>
      <c r="G76" s="39"/>
      <c r="H76" s="57">
        <f t="shared" ref="H76" si="27">PERCENTILE(H5:H71,0.75)</f>
        <v>0.51200000000000001</v>
      </c>
      <c r="I76" s="46"/>
      <c r="J76" s="41">
        <f t="shared" ref="J76:L76" si="28">PERCENTILE(J5:J71,0.75)</f>
        <v>0.54096123255240813</v>
      </c>
      <c r="K76" s="39"/>
      <c r="L76" s="8">
        <f t="shared" si="28"/>
        <v>0.39393939393939392</v>
      </c>
    </row>
    <row r="77" spans="1:13" x14ac:dyDescent="0.2">
      <c r="A77" s="137" t="s">
        <v>52</v>
      </c>
      <c r="B77" s="41">
        <f>PERCENTILE(B5:B71,0.9)</f>
        <v>1.4985734224967628</v>
      </c>
      <c r="C77" s="39"/>
      <c r="D77" s="57">
        <f t="shared" ref="D77:F77" si="29">PERCENTILE(D5:D71,0.9)</f>
        <v>0.45229885057471264</v>
      </c>
      <c r="E77" s="46"/>
      <c r="F77" s="41">
        <f t="shared" si="29"/>
        <v>0.48428362573099415</v>
      </c>
      <c r="G77" s="39"/>
      <c r="H77" s="57">
        <f t="shared" ref="H77" si="30">PERCENTILE(H5:H71,0.9)</f>
        <v>0.63280000000000003</v>
      </c>
      <c r="I77" s="46"/>
      <c r="J77" s="41">
        <f t="shared" ref="J77:L77" si="31">PERCENTILE(J5:J71,0.9)</f>
        <v>0.66007178305565395</v>
      </c>
      <c r="K77" s="39"/>
      <c r="L77" s="8">
        <f t="shared" si="31"/>
        <v>0.60606060606060608</v>
      </c>
    </row>
    <row r="78" spans="1:13" x14ac:dyDescent="0.2">
      <c r="A78" s="137" t="s">
        <v>53</v>
      </c>
      <c r="B78" s="41">
        <f>PERCENTILE(B5:B71,1)</f>
        <v>2.2556390977443606</v>
      </c>
      <c r="C78" s="39"/>
      <c r="D78" s="57">
        <f t="shared" ref="D78:F78" si="32">PERCENTILE(D5:D71,1)</f>
        <v>0.68292682926829273</v>
      </c>
      <c r="E78" s="46"/>
      <c r="F78" s="41">
        <f t="shared" si="32"/>
        <v>0.66225844004656576</v>
      </c>
      <c r="G78" s="39"/>
      <c r="H78" s="57">
        <f t="shared" ref="H78" si="33">PERCENTILE(H5:H71,1)</f>
        <v>0.77200000000000002</v>
      </c>
      <c r="I78" s="46"/>
      <c r="J78" s="41">
        <f t="shared" ref="J78:L78" si="34">PERCENTILE(J5:J71,1)</f>
        <v>0.81818181818181823</v>
      </c>
      <c r="K78" s="39"/>
      <c r="L78" s="8">
        <f t="shared" si="34"/>
        <v>0.81818181818181823</v>
      </c>
    </row>
  </sheetData>
  <mergeCells count="18">
    <mergeCell ref="F2:G2"/>
    <mergeCell ref="H2:I2"/>
    <mergeCell ref="J2:K2"/>
    <mergeCell ref="L1:M2"/>
    <mergeCell ref="L3:L4"/>
    <mergeCell ref="M3:M4"/>
    <mergeCell ref="B2:C2"/>
    <mergeCell ref="B1:C1"/>
    <mergeCell ref="D1:E1"/>
    <mergeCell ref="F1:G1"/>
    <mergeCell ref="H1:I1"/>
    <mergeCell ref="J1:K1"/>
    <mergeCell ref="B3:C3"/>
    <mergeCell ref="D3:E3"/>
    <mergeCell ref="F3:G3"/>
    <mergeCell ref="H3:I3"/>
    <mergeCell ref="J3:K3"/>
    <mergeCell ref="D2:E2"/>
  </mergeCells>
  <conditionalFormatting sqref="C72:C78">
    <cfRule type="cellIs" dxfId="33" priority="41" operator="equal">
      <formula>1</formula>
    </cfRule>
  </conditionalFormatting>
  <conditionalFormatting sqref="E73:E78">
    <cfRule type="cellIs" dxfId="32" priority="40" operator="equal">
      <formula>1</formula>
    </cfRule>
  </conditionalFormatting>
  <conditionalFormatting sqref="I73:I78">
    <cfRule type="cellIs" dxfId="31" priority="39" operator="equal">
      <formula>1</formula>
    </cfRule>
  </conditionalFormatting>
  <conditionalFormatting sqref="K73:K78">
    <cfRule type="cellIs" dxfId="30" priority="38" operator="equal">
      <formula>1</formula>
    </cfRule>
  </conditionalFormatting>
  <conditionalFormatting sqref="E72">
    <cfRule type="cellIs" dxfId="29" priority="35" operator="equal">
      <formula>1</formula>
    </cfRule>
  </conditionalFormatting>
  <conditionalFormatting sqref="G72">
    <cfRule type="cellIs" dxfId="28" priority="34" operator="equal">
      <formula>1</formula>
    </cfRule>
  </conditionalFormatting>
  <conditionalFormatting sqref="I72">
    <cfRule type="cellIs" dxfId="27" priority="33" operator="equal">
      <formula>1</formula>
    </cfRule>
  </conditionalFormatting>
  <conditionalFormatting sqref="K72">
    <cfRule type="cellIs" dxfId="26" priority="32" operator="equal">
      <formula>1</formula>
    </cfRule>
  </conditionalFormatting>
  <conditionalFormatting sqref="M5:M78">
    <cfRule type="cellIs" dxfId="25" priority="19" operator="equal">
      <formula>3</formula>
    </cfRule>
  </conditionalFormatting>
  <conditionalFormatting sqref="A72:A78">
    <cfRule type="cellIs" dxfId="24" priority="18" operator="equal">
      <formula>1</formula>
    </cfRule>
  </conditionalFormatting>
  <conditionalFormatting sqref="G5:G71">
    <cfRule type="cellIs" dxfId="23" priority="17" operator="equal">
      <formula>1</formula>
    </cfRule>
  </conditionalFormatting>
  <conditionalFormatting sqref="C5:C71">
    <cfRule type="cellIs" dxfId="22" priority="16" operator="equal">
      <formula>1</formula>
    </cfRule>
  </conditionalFormatting>
  <conditionalFormatting sqref="E5:E71">
    <cfRule type="cellIs" dxfId="21" priority="15" operator="equal">
      <formula>1</formula>
    </cfRule>
  </conditionalFormatting>
  <conditionalFormatting sqref="I5:I71">
    <cfRule type="cellIs" dxfId="20" priority="14" operator="equal">
      <formula>1</formula>
    </cfRule>
  </conditionalFormatting>
  <conditionalFormatting sqref="K5:K71">
    <cfRule type="cellIs" dxfId="19" priority="13" operator="equal">
      <formula>1</formula>
    </cfRule>
  </conditionalFormatting>
  <conditionalFormatting sqref="M1">
    <cfRule type="cellIs" dxfId="18" priority="12" operator="equal">
      <formula>3</formula>
    </cfRule>
  </conditionalFormatting>
  <conditionalFormatting sqref="M3">
    <cfRule type="cellIs" dxfId="17" priority="11" operator="equal">
      <formula>3</formula>
    </cfRule>
  </conditionalFormatting>
  <conditionalFormatting sqref="C4">
    <cfRule type="cellIs" dxfId="16" priority="5" operator="equal">
      <formula>1</formula>
    </cfRule>
  </conditionalFormatting>
  <conditionalFormatting sqref="E4">
    <cfRule type="cellIs" dxfId="15" priority="4" operator="equal">
      <formula>1</formula>
    </cfRule>
  </conditionalFormatting>
  <conditionalFormatting sqref="G4">
    <cfRule type="cellIs" dxfId="14" priority="3" operator="equal">
      <formula>1</formula>
    </cfRule>
  </conditionalFormatting>
  <conditionalFormatting sqref="I4">
    <cfRule type="cellIs" dxfId="13" priority="2" operator="equal">
      <formula>1</formula>
    </cfRule>
  </conditionalFormatting>
  <conditionalFormatting sqref="K4">
    <cfRule type="cellIs" dxfId="12" priority="1" operat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09"/>
  <sheetViews>
    <sheetView topLeftCell="A13" workbookViewId="0">
      <pane xSplit="1" topLeftCell="B1" activePane="topRight" state="frozen"/>
      <selection pane="topRight" activeCell="I6" sqref="I6"/>
    </sheetView>
  </sheetViews>
  <sheetFormatPr baseColWidth="10" defaultColWidth="20.6640625" defaultRowHeight="15" x14ac:dyDescent="0.2"/>
  <cols>
    <col min="1" max="1" width="20.6640625" style="10"/>
    <col min="2" max="2" width="31.6640625" style="13" customWidth="1"/>
    <col min="3" max="3" width="21.83203125" style="13" customWidth="1"/>
    <col min="4" max="4" width="27.6640625" style="13" customWidth="1"/>
    <col min="5" max="5" width="35.1640625" style="13" customWidth="1"/>
    <col min="6" max="6" width="30.6640625" style="13" customWidth="1"/>
    <col min="7" max="7" width="20.6640625" style="13"/>
  </cols>
  <sheetData>
    <row r="1" spans="1:7" ht="22.5" customHeight="1" x14ac:dyDescent="0.2">
      <c r="B1" s="170" t="s">
        <v>321</v>
      </c>
      <c r="C1" s="171"/>
      <c r="D1" s="171"/>
      <c r="E1" s="171"/>
      <c r="F1" s="171"/>
      <c r="G1" s="171"/>
    </row>
    <row r="2" spans="1:7" s="21" customFormat="1" ht="16" x14ac:dyDescent="0.2">
      <c r="A2" s="148" t="s">
        <v>402</v>
      </c>
      <c r="B2" s="32" t="s">
        <v>297</v>
      </c>
      <c r="C2" s="32" t="s">
        <v>7</v>
      </c>
      <c r="D2" s="32" t="s">
        <v>8</v>
      </c>
      <c r="E2" s="32" t="s">
        <v>208</v>
      </c>
      <c r="F2" s="32" t="s">
        <v>9</v>
      </c>
      <c r="G2" s="32" t="s">
        <v>10</v>
      </c>
    </row>
    <row r="3" spans="1:7" ht="16" x14ac:dyDescent="0.2">
      <c r="A3" s="149" t="s">
        <v>54</v>
      </c>
      <c r="B3" s="14" t="s">
        <v>319</v>
      </c>
      <c r="C3" s="14" t="s">
        <v>319</v>
      </c>
      <c r="D3" s="14" t="s">
        <v>318</v>
      </c>
      <c r="E3" s="14" t="s">
        <v>319</v>
      </c>
      <c r="F3" s="14" t="s">
        <v>318</v>
      </c>
      <c r="G3" s="14" t="s">
        <v>319</v>
      </c>
    </row>
    <row r="4" spans="1:7" ht="16" x14ac:dyDescent="0.2">
      <c r="A4" s="149" t="s">
        <v>55</v>
      </c>
      <c r="B4" s="14" t="s">
        <v>319</v>
      </c>
      <c r="C4" s="14" t="s">
        <v>319</v>
      </c>
      <c r="D4" s="14" t="s">
        <v>319</v>
      </c>
      <c r="E4" s="14" t="s">
        <v>319</v>
      </c>
      <c r="F4" s="14" t="s">
        <v>319</v>
      </c>
      <c r="G4" s="14" t="s">
        <v>318</v>
      </c>
    </row>
    <row r="5" spans="1:7" ht="16" x14ac:dyDescent="0.2">
      <c r="A5" s="149" t="s">
        <v>56</v>
      </c>
      <c r="B5" s="14" t="s">
        <v>320</v>
      </c>
      <c r="C5" s="14" t="s">
        <v>320</v>
      </c>
      <c r="D5" s="14" t="s">
        <v>318</v>
      </c>
      <c r="E5" s="14" t="s">
        <v>319</v>
      </c>
      <c r="F5" s="14" t="s">
        <v>320</v>
      </c>
      <c r="G5" s="14" t="s">
        <v>319</v>
      </c>
    </row>
    <row r="6" spans="1:7" ht="16" x14ac:dyDescent="0.2">
      <c r="A6" s="149" t="s">
        <v>57</v>
      </c>
      <c r="B6" s="14" t="s">
        <v>319</v>
      </c>
      <c r="C6" s="14" t="s">
        <v>319</v>
      </c>
      <c r="D6" s="14" t="s">
        <v>318</v>
      </c>
      <c r="E6" s="14" t="s">
        <v>318</v>
      </c>
      <c r="F6" s="14" t="s">
        <v>320</v>
      </c>
      <c r="G6" s="14" t="s">
        <v>319</v>
      </c>
    </row>
    <row r="7" spans="1:7" ht="16" x14ac:dyDescent="0.2">
      <c r="A7" s="149" t="s">
        <v>58</v>
      </c>
      <c r="B7" s="14" t="s">
        <v>319</v>
      </c>
      <c r="C7" s="14" t="s">
        <v>319</v>
      </c>
      <c r="D7" s="14" t="s">
        <v>318</v>
      </c>
      <c r="E7" s="14" t="s">
        <v>319</v>
      </c>
      <c r="F7" s="14" t="s">
        <v>319</v>
      </c>
      <c r="G7" s="14" t="s">
        <v>320</v>
      </c>
    </row>
    <row r="8" spans="1:7" ht="16" x14ac:dyDescent="0.2">
      <c r="A8" s="149" t="s">
        <v>59</v>
      </c>
      <c r="B8" s="14" t="s">
        <v>318</v>
      </c>
      <c r="C8" s="14" t="s">
        <v>318</v>
      </c>
      <c r="D8" s="14" t="s">
        <v>319</v>
      </c>
      <c r="E8" s="14" t="s">
        <v>318</v>
      </c>
      <c r="F8" s="14" t="s">
        <v>318</v>
      </c>
      <c r="G8" s="14" t="s">
        <v>319</v>
      </c>
    </row>
    <row r="9" spans="1:7" ht="16" x14ac:dyDescent="0.2">
      <c r="A9" s="149" t="s">
        <v>60</v>
      </c>
      <c r="B9" s="14" t="s">
        <v>319</v>
      </c>
      <c r="C9" s="14" t="s">
        <v>318</v>
      </c>
      <c r="D9" s="14" t="s">
        <v>319</v>
      </c>
      <c r="E9" s="14" t="s">
        <v>319</v>
      </c>
      <c r="F9" s="14" t="s">
        <v>320</v>
      </c>
      <c r="G9" s="14" t="s">
        <v>318</v>
      </c>
    </row>
    <row r="10" spans="1:7" ht="16" x14ac:dyDescent="0.2">
      <c r="A10" s="149" t="s">
        <v>61</v>
      </c>
      <c r="B10" s="14" t="s">
        <v>318</v>
      </c>
      <c r="C10" s="14" t="s">
        <v>319</v>
      </c>
      <c r="D10" s="14" t="s">
        <v>319</v>
      </c>
      <c r="E10" s="14" t="s">
        <v>320</v>
      </c>
      <c r="F10" s="14" t="s">
        <v>318</v>
      </c>
      <c r="G10" s="14" t="s">
        <v>318</v>
      </c>
    </row>
    <row r="11" spans="1:7" ht="16" x14ac:dyDescent="0.2">
      <c r="A11" s="149" t="s">
        <v>62</v>
      </c>
      <c r="B11" s="14" t="s">
        <v>318</v>
      </c>
      <c r="C11" s="14" t="s">
        <v>319</v>
      </c>
      <c r="D11" s="14" t="s">
        <v>319</v>
      </c>
      <c r="E11" s="14" t="s">
        <v>318</v>
      </c>
      <c r="F11" s="14" t="s">
        <v>320</v>
      </c>
      <c r="G11" s="14" t="s">
        <v>319</v>
      </c>
    </row>
    <row r="12" spans="1:7" ht="16" x14ac:dyDescent="0.2">
      <c r="A12" s="149" t="s">
        <v>63</v>
      </c>
      <c r="B12" s="14" t="s">
        <v>319</v>
      </c>
      <c r="C12" s="14" t="s">
        <v>319</v>
      </c>
      <c r="D12" s="14" t="s">
        <v>318</v>
      </c>
      <c r="E12" s="14" t="s">
        <v>318</v>
      </c>
      <c r="F12" s="14" t="s">
        <v>319</v>
      </c>
      <c r="G12" s="14" t="s">
        <v>318</v>
      </c>
    </row>
    <row r="13" spans="1:7" ht="16" x14ac:dyDescent="0.2">
      <c r="A13" s="149" t="s">
        <v>64</v>
      </c>
      <c r="B13" s="14" t="s">
        <v>320</v>
      </c>
      <c r="C13" s="14" t="s">
        <v>320</v>
      </c>
      <c r="D13" s="14" t="s">
        <v>320</v>
      </c>
      <c r="E13" s="14" t="s">
        <v>319</v>
      </c>
      <c r="F13" s="14" t="s">
        <v>319</v>
      </c>
      <c r="G13" s="14" t="s">
        <v>319</v>
      </c>
    </row>
    <row r="14" spans="1:7" ht="16" x14ac:dyDescent="0.2">
      <c r="A14" s="149" t="s">
        <v>65</v>
      </c>
      <c r="B14" s="14" t="s">
        <v>319</v>
      </c>
      <c r="C14" s="14" t="s">
        <v>319</v>
      </c>
      <c r="D14" s="14" t="s">
        <v>320</v>
      </c>
      <c r="E14" s="14" t="s">
        <v>319</v>
      </c>
      <c r="F14" s="14" t="s">
        <v>320</v>
      </c>
      <c r="G14" s="14" t="s">
        <v>318</v>
      </c>
    </row>
    <row r="15" spans="1:7" ht="16" x14ac:dyDescent="0.2">
      <c r="A15" s="149" t="s">
        <v>66</v>
      </c>
      <c r="B15" s="14" t="s">
        <v>320</v>
      </c>
      <c r="C15" s="14" t="s">
        <v>319</v>
      </c>
      <c r="D15" s="14" t="s">
        <v>319</v>
      </c>
      <c r="E15" s="14" t="s">
        <v>320</v>
      </c>
      <c r="F15" s="14" t="s">
        <v>320</v>
      </c>
      <c r="G15" s="14" t="s">
        <v>320</v>
      </c>
    </row>
    <row r="16" spans="1:7" ht="16" x14ac:dyDescent="0.2">
      <c r="A16" s="149" t="s">
        <v>67</v>
      </c>
      <c r="B16" s="14" t="s">
        <v>318</v>
      </c>
      <c r="C16" s="14" t="s">
        <v>319</v>
      </c>
      <c r="D16" s="14" t="s">
        <v>319</v>
      </c>
      <c r="E16" s="14" t="s">
        <v>318</v>
      </c>
      <c r="F16" s="14" t="s">
        <v>318</v>
      </c>
      <c r="G16" s="14" t="s">
        <v>318</v>
      </c>
    </row>
    <row r="17" spans="1:7" ht="16" x14ac:dyDescent="0.2">
      <c r="A17" s="149" t="s">
        <v>68</v>
      </c>
      <c r="B17" s="14" t="s">
        <v>319</v>
      </c>
      <c r="C17" s="14" t="s">
        <v>318</v>
      </c>
      <c r="D17" s="14" t="s">
        <v>319</v>
      </c>
      <c r="E17" s="14" t="s">
        <v>318</v>
      </c>
      <c r="F17" s="14" t="s">
        <v>319</v>
      </c>
      <c r="G17" s="14" t="s">
        <v>319</v>
      </c>
    </row>
    <row r="18" spans="1:7" ht="16" x14ac:dyDescent="0.2">
      <c r="A18" s="149" t="s">
        <v>69</v>
      </c>
      <c r="B18" s="14" t="s">
        <v>319</v>
      </c>
      <c r="C18" s="14" t="s">
        <v>319</v>
      </c>
      <c r="D18" s="14" t="s">
        <v>319</v>
      </c>
      <c r="E18" s="14" t="s">
        <v>319</v>
      </c>
      <c r="F18" s="14" t="s">
        <v>318</v>
      </c>
      <c r="G18" s="14" t="s">
        <v>319</v>
      </c>
    </row>
    <row r="19" spans="1:7" ht="16" x14ac:dyDescent="0.2">
      <c r="A19" s="149" t="s">
        <v>70</v>
      </c>
      <c r="B19" s="14" t="s">
        <v>319</v>
      </c>
      <c r="C19" s="14" t="s">
        <v>319</v>
      </c>
      <c r="D19" s="14" t="s">
        <v>320</v>
      </c>
      <c r="E19" s="14" t="s">
        <v>320</v>
      </c>
      <c r="F19" s="14" t="s">
        <v>320</v>
      </c>
      <c r="G19" s="14" t="s">
        <v>319</v>
      </c>
    </row>
    <row r="20" spans="1:7" ht="16" x14ac:dyDescent="0.2">
      <c r="A20" s="149" t="s">
        <v>71</v>
      </c>
      <c r="B20" s="14" t="s">
        <v>319</v>
      </c>
      <c r="C20" s="14" t="s">
        <v>320</v>
      </c>
      <c r="D20" s="14" t="s">
        <v>320</v>
      </c>
      <c r="E20" s="14" t="s">
        <v>319</v>
      </c>
      <c r="F20" s="14" t="s">
        <v>319</v>
      </c>
      <c r="G20" s="14" t="s">
        <v>320</v>
      </c>
    </row>
    <row r="21" spans="1:7" ht="16" x14ac:dyDescent="0.2">
      <c r="A21" s="149" t="s">
        <v>72</v>
      </c>
      <c r="B21" s="14" t="s">
        <v>320</v>
      </c>
      <c r="C21" s="14" t="s">
        <v>319</v>
      </c>
      <c r="D21" s="14" t="s">
        <v>319</v>
      </c>
      <c r="E21" s="14" t="s">
        <v>320</v>
      </c>
      <c r="F21" s="14" t="s">
        <v>318</v>
      </c>
      <c r="G21" s="14" t="s">
        <v>318</v>
      </c>
    </row>
    <row r="22" spans="1:7" ht="16" x14ac:dyDescent="0.2">
      <c r="A22" s="149" t="s">
        <v>73</v>
      </c>
      <c r="B22" s="14" t="s">
        <v>319</v>
      </c>
      <c r="C22" s="14" t="s">
        <v>319</v>
      </c>
      <c r="D22" s="14" t="s">
        <v>319</v>
      </c>
      <c r="E22" s="14" t="s">
        <v>320</v>
      </c>
      <c r="F22" s="14" t="s">
        <v>319</v>
      </c>
      <c r="G22" s="14" t="s">
        <v>318</v>
      </c>
    </row>
    <row r="23" spans="1:7" ht="16" x14ac:dyDescent="0.2">
      <c r="A23" s="149" t="s">
        <v>74</v>
      </c>
      <c r="B23" s="14" t="s">
        <v>318</v>
      </c>
      <c r="C23" s="14" t="s">
        <v>318</v>
      </c>
      <c r="D23" s="14" t="s">
        <v>318</v>
      </c>
      <c r="E23" s="14" t="s">
        <v>318</v>
      </c>
      <c r="F23" s="14" t="s">
        <v>319</v>
      </c>
      <c r="G23" s="14" t="s">
        <v>319</v>
      </c>
    </row>
    <row r="24" spans="1:7" ht="16" x14ac:dyDescent="0.2">
      <c r="A24" s="149" t="s">
        <v>75</v>
      </c>
      <c r="B24" s="14" t="s">
        <v>320</v>
      </c>
      <c r="C24" s="14" t="s">
        <v>318</v>
      </c>
      <c r="D24" s="14" t="s">
        <v>319</v>
      </c>
      <c r="E24" s="14" t="s">
        <v>319</v>
      </c>
      <c r="F24" s="14" t="s">
        <v>319</v>
      </c>
      <c r="G24" s="14" t="s">
        <v>319</v>
      </c>
    </row>
    <row r="25" spans="1:7" ht="16" x14ac:dyDescent="0.2">
      <c r="A25" s="149" t="s">
        <v>76</v>
      </c>
      <c r="B25" s="14" t="s">
        <v>320</v>
      </c>
      <c r="C25" s="14" t="s">
        <v>318</v>
      </c>
      <c r="D25" s="14" t="s">
        <v>319</v>
      </c>
      <c r="E25" s="14" t="s">
        <v>318</v>
      </c>
      <c r="F25" s="14" t="s">
        <v>319</v>
      </c>
      <c r="G25" s="14" t="s">
        <v>318</v>
      </c>
    </row>
    <row r="26" spans="1:7" ht="16" x14ac:dyDescent="0.2">
      <c r="A26" s="149" t="s">
        <v>77</v>
      </c>
      <c r="B26" s="14" t="s">
        <v>318</v>
      </c>
      <c r="C26" s="14" t="s">
        <v>319</v>
      </c>
      <c r="D26" s="14" t="s">
        <v>318</v>
      </c>
      <c r="E26" s="14" t="s">
        <v>320</v>
      </c>
      <c r="F26" s="14" t="s">
        <v>318</v>
      </c>
      <c r="G26" s="14" t="s">
        <v>319</v>
      </c>
    </row>
    <row r="27" spans="1:7" ht="16" x14ac:dyDescent="0.2">
      <c r="A27" s="149" t="s">
        <v>78</v>
      </c>
      <c r="B27" s="14" t="s">
        <v>319</v>
      </c>
      <c r="C27" s="14" t="s">
        <v>319</v>
      </c>
      <c r="D27" s="14" t="s">
        <v>320</v>
      </c>
      <c r="E27" s="14" t="s">
        <v>319</v>
      </c>
      <c r="F27" s="14" t="s">
        <v>319</v>
      </c>
      <c r="G27" s="14" t="s">
        <v>318</v>
      </c>
    </row>
    <row r="28" spans="1:7" ht="16" x14ac:dyDescent="0.2">
      <c r="A28" s="149" t="s">
        <v>79</v>
      </c>
      <c r="B28" s="14" t="s">
        <v>320</v>
      </c>
      <c r="C28" s="14" t="s">
        <v>320</v>
      </c>
      <c r="D28" s="14" t="s">
        <v>320</v>
      </c>
      <c r="E28" s="14" t="s">
        <v>320</v>
      </c>
      <c r="F28" s="14" t="s">
        <v>320</v>
      </c>
      <c r="G28" s="14" t="s">
        <v>319</v>
      </c>
    </row>
    <row r="29" spans="1:7" ht="16" x14ac:dyDescent="0.2">
      <c r="A29" s="149" t="s">
        <v>80</v>
      </c>
      <c r="B29" s="14" t="s">
        <v>320</v>
      </c>
      <c r="C29" s="14" t="s">
        <v>319</v>
      </c>
      <c r="D29" s="14" t="s">
        <v>320</v>
      </c>
      <c r="E29" s="14" t="s">
        <v>320</v>
      </c>
      <c r="F29" s="14" t="s">
        <v>320</v>
      </c>
      <c r="G29" s="14" t="s">
        <v>320</v>
      </c>
    </row>
    <row r="30" spans="1:7" ht="16" x14ac:dyDescent="0.2">
      <c r="A30" s="149" t="s">
        <v>81</v>
      </c>
      <c r="B30" s="14" t="s">
        <v>319</v>
      </c>
      <c r="C30" s="14" t="s">
        <v>318</v>
      </c>
      <c r="D30" s="14" t="s">
        <v>319</v>
      </c>
      <c r="E30" s="14" t="s">
        <v>318</v>
      </c>
      <c r="F30" s="14" t="s">
        <v>318</v>
      </c>
      <c r="G30" s="14" t="s">
        <v>320</v>
      </c>
    </row>
    <row r="31" spans="1:7" ht="16" x14ac:dyDescent="0.2">
      <c r="A31" s="149" t="s">
        <v>82</v>
      </c>
      <c r="B31" s="14" t="s">
        <v>319</v>
      </c>
      <c r="C31" s="14" t="s">
        <v>318</v>
      </c>
      <c r="D31" s="14" t="s">
        <v>319</v>
      </c>
      <c r="E31" s="14" t="s">
        <v>319</v>
      </c>
      <c r="F31" s="14" t="s">
        <v>318</v>
      </c>
      <c r="G31" s="14" t="s">
        <v>319</v>
      </c>
    </row>
    <row r="32" spans="1:7" ht="16" x14ac:dyDescent="0.2">
      <c r="A32" s="149" t="s">
        <v>83</v>
      </c>
      <c r="B32" s="14" t="s">
        <v>320</v>
      </c>
      <c r="C32" s="14" t="s">
        <v>320</v>
      </c>
      <c r="D32" s="14" t="s">
        <v>320</v>
      </c>
      <c r="E32" s="14" t="s">
        <v>320</v>
      </c>
      <c r="F32" s="14" t="s">
        <v>318</v>
      </c>
      <c r="G32" s="14" t="s">
        <v>319</v>
      </c>
    </row>
    <row r="33" spans="1:7" ht="16" x14ac:dyDescent="0.2">
      <c r="A33" s="149" t="s">
        <v>84</v>
      </c>
      <c r="B33" s="14" t="s">
        <v>319</v>
      </c>
      <c r="C33" s="14" t="s">
        <v>319</v>
      </c>
      <c r="D33" s="14" t="s">
        <v>319</v>
      </c>
      <c r="E33" s="14" t="s">
        <v>319</v>
      </c>
      <c r="F33" s="14" t="s">
        <v>320</v>
      </c>
      <c r="G33" s="14" t="s">
        <v>319</v>
      </c>
    </row>
    <row r="34" spans="1:7" ht="16" x14ac:dyDescent="0.2">
      <c r="A34" s="149" t="s">
        <v>85</v>
      </c>
      <c r="B34" s="14" t="s">
        <v>319</v>
      </c>
      <c r="C34" s="14" t="s">
        <v>319</v>
      </c>
      <c r="D34" s="14" t="s">
        <v>319</v>
      </c>
      <c r="E34" s="14" t="s">
        <v>318</v>
      </c>
      <c r="F34" s="14" t="s">
        <v>319</v>
      </c>
      <c r="G34" s="14" t="s">
        <v>319</v>
      </c>
    </row>
    <row r="35" spans="1:7" ht="16" x14ac:dyDescent="0.2">
      <c r="A35" s="149" t="s">
        <v>86</v>
      </c>
      <c r="B35" s="14" t="s">
        <v>319</v>
      </c>
      <c r="C35" s="14" t="s">
        <v>318</v>
      </c>
      <c r="D35" s="14" t="s">
        <v>320</v>
      </c>
      <c r="E35" s="14" t="s">
        <v>319</v>
      </c>
      <c r="F35" s="14" t="s">
        <v>319</v>
      </c>
      <c r="G35" s="14" t="s">
        <v>319</v>
      </c>
    </row>
    <row r="36" spans="1:7" ht="16" x14ac:dyDescent="0.2">
      <c r="A36" s="149" t="s">
        <v>87</v>
      </c>
      <c r="B36" s="14" t="s">
        <v>319</v>
      </c>
      <c r="C36" s="14" t="s">
        <v>318</v>
      </c>
      <c r="D36" s="14" t="s">
        <v>319</v>
      </c>
      <c r="E36" s="14" t="s">
        <v>318</v>
      </c>
      <c r="F36" s="14" t="s">
        <v>320</v>
      </c>
      <c r="G36" s="14" t="s">
        <v>320</v>
      </c>
    </row>
    <row r="37" spans="1:7" ht="16" x14ac:dyDescent="0.2">
      <c r="A37" s="149" t="s">
        <v>88</v>
      </c>
      <c r="B37" s="14" t="s">
        <v>320</v>
      </c>
      <c r="C37" s="14" t="s">
        <v>319</v>
      </c>
      <c r="D37" s="14" t="s">
        <v>319</v>
      </c>
      <c r="E37" s="14" t="s">
        <v>319</v>
      </c>
      <c r="F37" s="14" t="s">
        <v>319</v>
      </c>
      <c r="G37" s="14" t="s">
        <v>319</v>
      </c>
    </row>
    <row r="38" spans="1:7" ht="16" x14ac:dyDescent="0.2">
      <c r="A38" s="149" t="s">
        <v>89</v>
      </c>
      <c r="B38" s="14" t="s">
        <v>319</v>
      </c>
      <c r="C38" s="14" t="s">
        <v>318</v>
      </c>
      <c r="D38" s="14" t="s">
        <v>319</v>
      </c>
      <c r="E38" s="14" t="s">
        <v>318</v>
      </c>
      <c r="F38" s="14" t="s">
        <v>318</v>
      </c>
      <c r="G38" s="14" t="s">
        <v>319</v>
      </c>
    </row>
    <row r="39" spans="1:7" ht="16" x14ac:dyDescent="0.2">
      <c r="A39" s="149" t="s">
        <v>90</v>
      </c>
      <c r="B39" s="14" t="s">
        <v>320</v>
      </c>
      <c r="C39" s="14" t="s">
        <v>320</v>
      </c>
      <c r="D39" s="14" t="s">
        <v>319</v>
      </c>
      <c r="E39" s="14" t="s">
        <v>319</v>
      </c>
      <c r="F39" s="14" t="s">
        <v>319</v>
      </c>
      <c r="G39" s="14" t="s">
        <v>319</v>
      </c>
    </row>
    <row r="40" spans="1:7" ht="16" x14ac:dyDescent="0.2">
      <c r="A40" s="149" t="s">
        <v>91</v>
      </c>
      <c r="B40" s="14" t="s">
        <v>319</v>
      </c>
      <c r="C40" s="14" t="s">
        <v>318</v>
      </c>
      <c r="D40" s="14" t="s">
        <v>319</v>
      </c>
      <c r="E40" s="14" t="s">
        <v>318</v>
      </c>
      <c r="F40" s="14" t="s">
        <v>319</v>
      </c>
      <c r="G40" s="14" t="s">
        <v>318</v>
      </c>
    </row>
    <row r="41" spans="1:7" ht="16" x14ac:dyDescent="0.2">
      <c r="A41" s="149" t="s">
        <v>92</v>
      </c>
      <c r="B41" s="14" t="s">
        <v>318</v>
      </c>
      <c r="C41" s="14" t="s">
        <v>318</v>
      </c>
      <c r="D41" s="14" t="s">
        <v>319</v>
      </c>
      <c r="E41" s="14" t="s">
        <v>319</v>
      </c>
      <c r="F41" s="14" t="s">
        <v>319</v>
      </c>
      <c r="G41" s="14" t="s">
        <v>320</v>
      </c>
    </row>
    <row r="42" spans="1:7" ht="16" x14ac:dyDescent="0.2">
      <c r="A42" s="149" t="s">
        <v>93</v>
      </c>
      <c r="B42" s="14" t="s">
        <v>319</v>
      </c>
      <c r="C42" s="14" t="s">
        <v>319</v>
      </c>
      <c r="D42" s="14" t="s">
        <v>320</v>
      </c>
      <c r="E42" s="14" t="s">
        <v>319</v>
      </c>
      <c r="F42" s="14" t="s">
        <v>318</v>
      </c>
      <c r="G42" s="14" t="s">
        <v>318</v>
      </c>
    </row>
    <row r="43" spans="1:7" ht="16" x14ac:dyDescent="0.2">
      <c r="A43" s="149" t="s">
        <v>94</v>
      </c>
      <c r="B43" s="14" t="s">
        <v>319</v>
      </c>
      <c r="C43" s="14" t="s">
        <v>319</v>
      </c>
      <c r="D43" s="14" t="s">
        <v>319</v>
      </c>
      <c r="E43" s="14" t="s">
        <v>320</v>
      </c>
      <c r="F43" s="14" t="s">
        <v>319</v>
      </c>
      <c r="G43" s="14" t="s">
        <v>318</v>
      </c>
    </row>
    <row r="44" spans="1:7" ht="16" x14ac:dyDescent="0.2">
      <c r="A44" s="149" t="s">
        <v>95</v>
      </c>
      <c r="B44" s="14" t="s">
        <v>319</v>
      </c>
      <c r="C44" s="14" t="s">
        <v>319</v>
      </c>
      <c r="D44" s="14" t="s">
        <v>320</v>
      </c>
      <c r="E44" s="14" t="s">
        <v>320</v>
      </c>
      <c r="F44" s="14" t="s">
        <v>320</v>
      </c>
      <c r="G44" s="14" t="s">
        <v>318</v>
      </c>
    </row>
    <row r="45" spans="1:7" ht="16" x14ac:dyDescent="0.2">
      <c r="A45" s="149" t="s">
        <v>96</v>
      </c>
      <c r="B45" s="14" t="s">
        <v>320</v>
      </c>
      <c r="C45" s="14" t="s">
        <v>319</v>
      </c>
      <c r="D45" s="14" t="s">
        <v>320</v>
      </c>
      <c r="E45" s="14" t="s">
        <v>320</v>
      </c>
      <c r="F45" s="14" t="s">
        <v>320</v>
      </c>
      <c r="G45" s="14" t="s">
        <v>318</v>
      </c>
    </row>
    <row r="46" spans="1:7" ht="16" x14ac:dyDescent="0.2">
      <c r="A46" s="149" t="s">
        <v>97</v>
      </c>
      <c r="B46" s="14" t="s">
        <v>319</v>
      </c>
      <c r="C46" s="14" t="s">
        <v>319</v>
      </c>
      <c r="D46" s="14" t="s">
        <v>320</v>
      </c>
      <c r="E46" s="14" t="s">
        <v>319</v>
      </c>
      <c r="F46" s="14" t="s">
        <v>319</v>
      </c>
      <c r="G46" s="14" t="s">
        <v>319</v>
      </c>
    </row>
    <row r="47" spans="1:7" ht="16" x14ac:dyDescent="0.2">
      <c r="A47" s="149" t="s">
        <v>98</v>
      </c>
      <c r="B47" s="14" t="s">
        <v>320</v>
      </c>
      <c r="C47" s="14" t="s">
        <v>318</v>
      </c>
      <c r="D47" s="14" t="s">
        <v>319</v>
      </c>
      <c r="E47" s="14" t="s">
        <v>319</v>
      </c>
      <c r="F47" s="14" t="s">
        <v>320</v>
      </c>
      <c r="G47" s="14" t="s">
        <v>320</v>
      </c>
    </row>
    <row r="48" spans="1:7" ht="16" x14ac:dyDescent="0.2">
      <c r="A48" s="149" t="s">
        <v>99</v>
      </c>
      <c r="B48" s="14" t="s">
        <v>318</v>
      </c>
      <c r="C48" s="14" t="s">
        <v>318</v>
      </c>
      <c r="D48" s="14" t="s">
        <v>319</v>
      </c>
      <c r="E48" s="14" t="s">
        <v>318</v>
      </c>
      <c r="F48" s="14" t="s">
        <v>319</v>
      </c>
      <c r="G48" s="14" t="s">
        <v>318</v>
      </c>
    </row>
    <row r="49" spans="1:7" ht="16" x14ac:dyDescent="0.2">
      <c r="A49" s="149" t="s">
        <v>100</v>
      </c>
      <c r="B49" s="14" t="s">
        <v>319</v>
      </c>
      <c r="C49" s="14" t="s">
        <v>319</v>
      </c>
      <c r="D49" s="14" t="s">
        <v>319</v>
      </c>
      <c r="E49" s="14" t="s">
        <v>319</v>
      </c>
      <c r="F49" s="14" t="s">
        <v>318</v>
      </c>
      <c r="G49" s="14" t="s">
        <v>318</v>
      </c>
    </row>
    <row r="50" spans="1:7" ht="16" x14ac:dyDescent="0.2">
      <c r="A50" s="149" t="s">
        <v>101</v>
      </c>
      <c r="B50" s="14" t="s">
        <v>319</v>
      </c>
      <c r="C50" s="14" t="s">
        <v>319</v>
      </c>
      <c r="D50" s="14" t="s">
        <v>318</v>
      </c>
      <c r="E50" s="14" t="s">
        <v>318</v>
      </c>
      <c r="F50" s="14" t="s">
        <v>319</v>
      </c>
      <c r="G50" s="14" t="s">
        <v>319</v>
      </c>
    </row>
    <row r="51" spans="1:7" ht="16" x14ac:dyDescent="0.2">
      <c r="A51" s="149" t="s">
        <v>102</v>
      </c>
      <c r="B51" s="14" t="s">
        <v>319</v>
      </c>
      <c r="C51" s="14" t="s">
        <v>320</v>
      </c>
      <c r="D51" s="14" t="s">
        <v>319</v>
      </c>
      <c r="E51" s="14" t="s">
        <v>320</v>
      </c>
      <c r="F51" s="14" t="s">
        <v>319</v>
      </c>
      <c r="G51" s="14" t="s">
        <v>320</v>
      </c>
    </row>
    <row r="52" spans="1:7" ht="16" x14ac:dyDescent="0.2">
      <c r="A52" s="149" t="s">
        <v>103</v>
      </c>
      <c r="B52" s="14" t="s">
        <v>319</v>
      </c>
      <c r="C52" s="14" t="s">
        <v>320</v>
      </c>
      <c r="D52" s="14" t="s">
        <v>319</v>
      </c>
      <c r="E52" s="14" t="s">
        <v>318</v>
      </c>
      <c r="F52" s="14" t="s">
        <v>319</v>
      </c>
      <c r="G52" s="14" t="s">
        <v>320</v>
      </c>
    </row>
    <row r="53" spans="1:7" ht="16" x14ac:dyDescent="0.2">
      <c r="A53" s="149" t="s">
        <v>104</v>
      </c>
      <c r="B53" s="14" t="s">
        <v>320</v>
      </c>
      <c r="C53" s="14" t="s">
        <v>320</v>
      </c>
      <c r="D53" s="14" t="s">
        <v>320</v>
      </c>
      <c r="E53" s="14" t="s">
        <v>320</v>
      </c>
      <c r="F53" s="14" t="s">
        <v>320</v>
      </c>
      <c r="G53" s="14" t="s">
        <v>319</v>
      </c>
    </row>
    <row r="54" spans="1:7" ht="16" x14ac:dyDescent="0.2">
      <c r="A54" s="149" t="s">
        <v>105</v>
      </c>
      <c r="B54" s="14" t="s">
        <v>319</v>
      </c>
      <c r="C54" s="14" t="s">
        <v>319</v>
      </c>
      <c r="D54" s="14" t="s">
        <v>319</v>
      </c>
      <c r="E54" s="14" t="s">
        <v>319</v>
      </c>
      <c r="F54" s="14" t="s">
        <v>319</v>
      </c>
      <c r="G54" s="14" t="s">
        <v>319</v>
      </c>
    </row>
    <row r="55" spans="1:7" ht="16" x14ac:dyDescent="0.2">
      <c r="A55" s="149" t="s">
        <v>106</v>
      </c>
      <c r="B55" s="14" t="s">
        <v>320</v>
      </c>
      <c r="C55" s="14" t="s">
        <v>320</v>
      </c>
      <c r="D55" s="14" t="s">
        <v>320</v>
      </c>
      <c r="E55" s="14" t="s">
        <v>320</v>
      </c>
      <c r="F55" s="14" t="s">
        <v>319</v>
      </c>
      <c r="G55" s="14" t="s">
        <v>320</v>
      </c>
    </row>
    <row r="56" spans="1:7" ht="16" x14ac:dyDescent="0.2">
      <c r="A56" s="149" t="s">
        <v>107</v>
      </c>
      <c r="B56" s="14" t="s">
        <v>319</v>
      </c>
      <c r="C56" s="14" t="s">
        <v>319</v>
      </c>
      <c r="D56" s="14" t="s">
        <v>319</v>
      </c>
      <c r="E56" s="14" t="s">
        <v>318</v>
      </c>
      <c r="F56" s="14" t="s">
        <v>319</v>
      </c>
      <c r="G56" s="14" t="s">
        <v>319</v>
      </c>
    </row>
    <row r="57" spans="1:7" ht="16" x14ac:dyDescent="0.2">
      <c r="A57" s="149" t="s">
        <v>108</v>
      </c>
      <c r="B57" s="14" t="s">
        <v>319</v>
      </c>
      <c r="C57" s="14" t="s">
        <v>320</v>
      </c>
      <c r="D57" s="14" t="s">
        <v>319</v>
      </c>
      <c r="E57" s="14" t="s">
        <v>319</v>
      </c>
      <c r="F57" s="14" t="s">
        <v>319</v>
      </c>
      <c r="G57" s="14" t="s">
        <v>320</v>
      </c>
    </row>
    <row r="58" spans="1:7" ht="16" x14ac:dyDescent="0.2">
      <c r="A58" s="149" t="s">
        <v>109</v>
      </c>
      <c r="B58" s="14" t="s">
        <v>318</v>
      </c>
      <c r="C58" s="14" t="s">
        <v>319</v>
      </c>
      <c r="D58" s="14" t="s">
        <v>319</v>
      </c>
      <c r="E58" s="14" t="s">
        <v>318</v>
      </c>
      <c r="F58" s="14" t="s">
        <v>319</v>
      </c>
      <c r="G58" s="14" t="s">
        <v>319</v>
      </c>
    </row>
    <row r="59" spans="1:7" ht="16" x14ac:dyDescent="0.2">
      <c r="A59" s="149" t="s">
        <v>110</v>
      </c>
      <c r="B59" s="14" t="s">
        <v>318</v>
      </c>
      <c r="C59" s="14" t="s">
        <v>320</v>
      </c>
      <c r="D59" s="14" t="s">
        <v>319</v>
      </c>
      <c r="E59" s="14" t="s">
        <v>319</v>
      </c>
      <c r="F59" s="14" t="s">
        <v>320</v>
      </c>
      <c r="G59" s="14" t="s">
        <v>319</v>
      </c>
    </row>
    <row r="60" spans="1:7" ht="16" x14ac:dyDescent="0.2">
      <c r="A60" s="149" t="s">
        <v>111</v>
      </c>
      <c r="B60" s="14" t="s">
        <v>318</v>
      </c>
      <c r="C60" s="14" t="s">
        <v>320</v>
      </c>
      <c r="D60" s="14" t="s">
        <v>318</v>
      </c>
      <c r="E60" s="14" t="s">
        <v>319</v>
      </c>
      <c r="F60" s="14" t="s">
        <v>319</v>
      </c>
      <c r="G60" s="14" t="s">
        <v>319</v>
      </c>
    </row>
    <row r="61" spans="1:7" ht="16" x14ac:dyDescent="0.2">
      <c r="A61" s="149" t="s">
        <v>112</v>
      </c>
      <c r="B61" s="14" t="s">
        <v>318</v>
      </c>
      <c r="C61" s="14" t="s">
        <v>319</v>
      </c>
      <c r="D61" s="14" t="s">
        <v>319</v>
      </c>
      <c r="E61" s="14" t="s">
        <v>320</v>
      </c>
      <c r="F61" s="14" t="s">
        <v>319</v>
      </c>
      <c r="G61" s="14" t="s">
        <v>318</v>
      </c>
    </row>
    <row r="62" spans="1:7" ht="16" x14ac:dyDescent="0.2">
      <c r="A62" s="149" t="s">
        <v>113</v>
      </c>
      <c r="B62" s="14" t="s">
        <v>318</v>
      </c>
      <c r="C62" s="14" t="s">
        <v>319</v>
      </c>
      <c r="D62" s="14" t="s">
        <v>319</v>
      </c>
      <c r="E62" s="14" t="s">
        <v>319</v>
      </c>
      <c r="F62" s="14" t="s">
        <v>319</v>
      </c>
      <c r="G62" s="14" t="s">
        <v>319</v>
      </c>
    </row>
    <row r="63" spans="1:7" ht="16" x14ac:dyDescent="0.2">
      <c r="A63" s="149" t="s">
        <v>114</v>
      </c>
      <c r="B63" s="14" t="s">
        <v>319</v>
      </c>
      <c r="C63" s="14" t="s">
        <v>320</v>
      </c>
      <c r="D63" s="14" t="s">
        <v>319</v>
      </c>
      <c r="E63" s="14" t="s">
        <v>320</v>
      </c>
      <c r="F63" s="14" t="s">
        <v>319</v>
      </c>
      <c r="G63" s="14" t="s">
        <v>318</v>
      </c>
    </row>
    <row r="64" spans="1:7" ht="16" x14ac:dyDescent="0.2">
      <c r="A64" s="149" t="s">
        <v>115</v>
      </c>
      <c r="B64" s="14" t="s">
        <v>320</v>
      </c>
      <c r="C64" s="14" t="s">
        <v>319</v>
      </c>
      <c r="D64" s="14" t="s">
        <v>319</v>
      </c>
      <c r="E64" s="14" t="s">
        <v>318</v>
      </c>
      <c r="F64" s="14" t="s">
        <v>319</v>
      </c>
      <c r="G64" s="14" t="s">
        <v>319</v>
      </c>
    </row>
    <row r="65" spans="1:7" ht="16" x14ac:dyDescent="0.2">
      <c r="A65" s="149" t="s">
        <v>116</v>
      </c>
      <c r="B65" s="14" t="s">
        <v>319</v>
      </c>
      <c r="C65" s="14" t="s">
        <v>319</v>
      </c>
      <c r="D65" s="14" t="s">
        <v>319</v>
      </c>
      <c r="E65" s="14" t="s">
        <v>318</v>
      </c>
      <c r="F65" s="14" t="s">
        <v>318</v>
      </c>
      <c r="G65" s="14" t="s">
        <v>319</v>
      </c>
    </row>
    <row r="66" spans="1:7" ht="16" x14ac:dyDescent="0.2">
      <c r="A66" s="149" t="s">
        <v>117</v>
      </c>
      <c r="B66" s="14" t="s">
        <v>318</v>
      </c>
      <c r="C66" s="14" t="s">
        <v>319</v>
      </c>
      <c r="D66" s="14" t="s">
        <v>318</v>
      </c>
      <c r="E66" s="14" t="s">
        <v>319</v>
      </c>
      <c r="F66" s="14" t="s">
        <v>318</v>
      </c>
      <c r="G66" s="14" t="s">
        <v>318</v>
      </c>
    </row>
    <row r="67" spans="1:7" ht="16" x14ac:dyDescent="0.2">
      <c r="A67" s="149" t="s">
        <v>118</v>
      </c>
      <c r="B67" s="14" t="s">
        <v>319</v>
      </c>
      <c r="C67" s="14" t="s">
        <v>320</v>
      </c>
      <c r="D67" s="14" t="s">
        <v>318</v>
      </c>
      <c r="E67" s="14" t="s">
        <v>319</v>
      </c>
      <c r="F67" s="14" t="s">
        <v>318</v>
      </c>
      <c r="G67" s="14" t="s">
        <v>318</v>
      </c>
    </row>
    <row r="68" spans="1:7" ht="16" x14ac:dyDescent="0.2">
      <c r="A68" s="149" t="s">
        <v>119</v>
      </c>
      <c r="B68" s="14" t="s">
        <v>319</v>
      </c>
      <c r="C68" s="14" t="s">
        <v>318</v>
      </c>
      <c r="D68" s="14" t="s">
        <v>318</v>
      </c>
      <c r="E68" s="14" t="s">
        <v>319</v>
      </c>
      <c r="F68" s="14" t="s">
        <v>318</v>
      </c>
      <c r="G68" s="14" t="s">
        <v>319</v>
      </c>
    </row>
    <row r="69" spans="1:7" ht="16" x14ac:dyDescent="0.2">
      <c r="A69" s="149" t="s">
        <v>120</v>
      </c>
      <c r="B69" s="14" t="s">
        <v>319</v>
      </c>
      <c r="C69" s="14" t="s">
        <v>318</v>
      </c>
      <c r="D69" s="14" t="s">
        <v>318</v>
      </c>
      <c r="E69" s="14" t="s">
        <v>318</v>
      </c>
      <c r="F69" s="14" t="s">
        <v>320</v>
      </c>
      <c r="G69" s="14" t="s">
        <v>319</v>
      </c>
    </row>
    <row r="70" spans="1:7" s="15" customFormat="1" x14ac:dyDescent="0.2">
      <c r="A70" s="150"/>
      <c r="B70" s="151"/>
      <c r="C70" s="151"/>
      <c r="D70" s="151"/>
      <c r="E70" s="151"/>
      <c r="F70" s="151"/>
      <c r="G70" s="151"/>
    </row>
    <row r="71" spans="1:7" s="15" customFormat="1" x14ac:dyDescent="0.2">
      <c r="A71" s="150"/>
      <c r="B71" s="151"/>
      <c r="C71" s="151"/>
      <c r="D71" s="151"/>
      <c r="E71" s="151"/>
      <c r="F71" s="151"/>
      <c r="G71" s="151"/>
    </row>
    <row r="72" spans="1:7" s="15" customFormat="1" x14ac:dyDescent="0.2">
      <c r="A72" s="150"/>
      <c r="B72" s="151"/>
      <c r="C72" s="151"/>
      <c r="D72" s="151"/>
      <c r="E72" s="151"/>
      <c r="F72" s="151"/>
      <c r="G72" s="151"/>
    </row>
    <row r="73" spans="1:7" s="15" customFormat="1" x14ac:dyDescent="0.2">
      <c r="A73" s="150"/>
      <c r="B73" s="151"/>
      <c r="C73" s="151"/>
      <c r="D73" s="151"/>
      <c r="E73" s="151"/>
      <c r="F73" s="151"/>
      <c r="G73" s="151"/>
    </row>
    <row r="74" spans="1:7" s="15" customFormat="1" x14ac:dyDescent="0.2">
      <c r="A74" s="150"/>
      <c r="B74" s="151"/>
      <c r="C74" s="151"/>
      <c r="D74" s="151"/>
      <c r="E74" s="151"/>
      <c r="F74" s="151"/>
      <c r="G74" s="151"/>
    </row>
    <row r="75" spans="1:7" s="15" customFormat="1" x14ac:dyDescent="0.2">
      <c r="A75" s="150"/>
      <c r="B75" s="151"/>
      <c r="C75" s="151"/>
      <c r="D75" s="151"/>
      <c r="E75" s="151"/>
      <c r="F75" s="151"/>
      <c r="G75" s="151"/>
    </row>
    <row r="76" spans="1:7" s="15" customFormat="1" x14ac:dyDescent="0.2">
      <c r="A76" s="150"/>
      <c r="B76" s="151"/>
      <c r="C76" s="151"/>
      <c r="D76" s="151"/>
      <c r="E76" s="151"/>
      <c r="F76" s="151"/>
      <c r="G76" s="151"/>
    </row>
    <row r="77" spans="1:7" s="15" customFormat="1" x14ac:dyDescent="0.2">
      <c r="A77" s="150"/>
      <c r="B77" s="151"/>
      <c r="C77" s="151"/>
      <c r="D77" s="151"/>
      <c r="E77" s="151"/>
      <c r="F77" s="151"/>
      <c r="G77" s="151"/>
    </row>
    <row r="78" spans="1:7" s="15" customFormat="1" x14ac:dyDescent="0.2">
      <c r="A78" s="150"/>
      <c r="B78" s="151"/>
      <c r="C78" s="151"/>
      <c r="D78" s="151"/>
      <c r="E78" s="151"/>
      <c r="F78" s="151"/>
      <c r="G78" s="151"/>
    </row>
    <row r="79" spans="1:7" s="15" customFormat="1" x14ac:dyDescent="0.2">
      <c r="A79" s="150"/>
      <c r="B79" s="151"/>
      <c r="C79" s="151"/>
      <c r="D79" s="151"/>
      <c r="E79" s="151"/>
      <c r="F79" s="151"/>
      <c r="G79" s="151"/>
    </row>
    <row r="80" spans="1:7" s="15" customFormat="1" x14ac:dyDescent="0.2">
      <c r="A80" s="150"/>
      <c r="B80" s="151"/>
      <c r="C80" s="151"/>
      <c r="D80" s="151"/>
      <c r="E80" s="151"/>
      <c r="F80" s="151"/>
      <c r="G80" s="151"/>
    </row>
    <row r="81" spans="1:7" s="15" customFormat="1" x14ac:dyDescent="0.2">
      <c r="A81" s="150"/>
      <c r="B81" s="151"/>
      <c r="C81" s="151"/>
      <c r="D81" s="151"/>
      <c r="E81" s="151"/>
      <c r="F81" s="151"/>
      <c r="G81" s="151"/>
    </row>
    <row r="82" spans="1:7" s="15" customFormat="1" x14ac:dyDescent="0.2">
      <c r="A82" s="150"/>
      <c r="B82" s="151"/>
      <c r="C82" s="151"/>
      <c r="D82" s="151"/>
      <c r="E82" s="151"/>
      <c r="F82" s="151"/>
      <c r="G82" s="151"/>
    </row>
    <row r="83" spans="1:7" s="15" customFormat="1" x14ac:dyDescent="0.2">
      <c r="A83" s="150"/>
      <c r="B83" s="151"/>
      <c r="C83" s="151"/>
      <c r="D83" s="151"/>
      <c r="E83" s="151"/>
      <c r="F83" s="151"/>
      <c r="G83" s="151"/>
    </row>
    <row r="84" spans="1:7" s="15" customFormat="1" x14ac:dyDescent="0.2">
      <c r="A84" s="150"/>
      <c r="B84" s="151"/>
      <c r="C84" s="151"/>
      <c r="D84" s="151"/>
      <c r="E84" s="151"/>
      <c r="F84" s="151"/>
      <c r="G84" s="151"/>
    </row>
    <row r="85" spans="1:7" s="15" customFormat="1" x14ac:dyDescent="0.2">
      <c r="A85" s="150"/>
      <c r="B85" s="151"/>
      <c r="C85" s="151"/>
      <c r="D85" s="151"/>
      <c r="E85" s="151"/>
      <c r="F85" s="151"/>
      <c r="G85" s="151"/>
    </row>
    <row r="86" spans="1:7" s="15" customFormat="1" x14ac:dyDescent="0.2">
      <c r="A86" s="150"/>
      <c r="B86" s="151"/>
      <c r="C86" s="151"/>
      <c r="D86" s="151"/>
      <c r="E86" s="151"/>
      <c r="F86" s="151"/>
      <c r="G86" s="151"/>
    </row>
    <row r="87" spans="1:7" s="15" customFormat="1" x14ac:dyDescent="0.2">
      <c r="A87" s="150"/>
      <c r="B87" s="151"/>
      <c r="C87" s="151"/>
      <c r="D87" s="151"/>
      <c r="E87" s="151"/>
      <c r="F87" s="151"/>
      <c r="G87" s="151"/>
    </row>
    <row r="88" spans="1:7" s="15" customFormat="1" x14ac:dyDescent="0.2">
      <c r="A88" s="150"/>
      <c r="B88" s="151"/>
      <c r="C88" s="151"/>
      <c r="D88" s="151"/>
      <c r="E88" s="151"/>
      <c r="F88" s="151"/>
      <c r="G88" s="151"/>
    </row>
    <row r="89" spans="1:7" s="15" customFormat="1" x14ac:dyDescent="0.2">
      <c r="A89" s="150"/>
      <c r="B89" s="151"/>
      <c r="C89" s="151"/>
      <c r="D89" s="151"/>
      <c r="E89" s="151"/>
      <c r="F89" s="151"/>
      <c r="G89" s="151"/>
    </row>
    <row r="90" spans="1:7" s="15" customFormat="1" x14ac:dyDescent="0.2">
      <c r="A90" s="150"/>
      <c r="B90" s="151"/>
      <c r="C90" s="151"/>
      <c r="D90" s="151"/>
      <c r="E90" s="151"/>
      <c r="F90" s="151"/>
      <c r="G90" s="151"/>
    </row>
    <row r="91" spans="1:7" s="15" customFormat="1" x14ac:dyDescent="0.2">
      <c r="A91" s="150"/>
      <c r="B91" s="151"/>
      <c r="C91" s="151"/>
      <c r="D91" s="151"/>
      <c r="E91" s="151"/>
      <c r="F91" s="151"/>
      <c r="G91" s="151"/>
    </row>
    <row r="92" spans="1:7" s="15" customFormat="1" x14ac:dyDescent="0.2">
      <c r="A92" s="150"/>
      <c r="B92" s="151"/>
      <c r="C92" s="151"/>
      <c r="D92" s="151"/>
      <c r="E92" s="151"/>
      <c r="F92" s="151"/>
      <c r="G92" s="151"/>
    </row>
    <row r="93" spans="1:7" s="15" customFormat="1" x14ac:dyDescent="0.2">
      <c r="A93" s="150"/>
      <c r="B93" s="151"/>
      <c r="C93" s="151"/>
      <c r="D93" s="151"/>
      <c r="E93" s="151"/>
      <c r="F93" s="151"/>
      <c r="G93" s="151"/>
    </row>
    <row r="94" spans="1:7" s="15" customFormat="1" x14ac:dyDescent="0.2">
      <c r="A94" s="150"/>
      <c r="B94" s="151"/>
      <c r="C94" s="151"/>
      <c r="D94" s="151"/>
      <c r="E94" s="151"/>
      <c r="F94" s="151"/>
      <c r="G94" s="151"/>
    </row>
    <row r="95" spans="1:7" s="15" customFormat="1" x14ac:dyDescent="0.2">
      <c r="A95" s="150"/>
      <c r="B95" s="151"/>
      <c r="C95" s="151"/>
      <c r="D95" s="151"/>
      <c r="E95" s="151"/>
      <c r="F95" s="151"/>
      <c r="G95" s="151"/>
    </row>
    <row r="96" spans="1:7" s="15" customFormat="1" x14ac:dyDescent="0.2">
      <c r="A96" s="150"/>
      <c r="B96" s="151"/>
      <c r="C96" s="151"/>
      <c r="D96" s="151"/>
      <c r="E96" s="151"/>
      <c r="F96" s="151"/>
      <c r="G96" s="151"/>
    </row>
    <row r="97" spans="1:7" s="15" customFormat="1" x14ac:dyDescent="0.2">
      <c r="A97" s="150"/>
      <c r="B97" s="151"/>
      <c r="C97" s="151"/>
      <c r="D97" s="151"/>
      <c r="E97" s="151"/>
      <c r="F97" s="151"/>
      <c r="G97" s="151"/>
    </row>
    <row r="98" spans="1:7" s="15" customFormat="1" x14ac:dyDescent="0.2">
      <c r="A98" s="150"/>
      <c r="B98" s="151"/>
      <c r="C98" s="151"/>
      <c r="D98" s="151"/>
      <c r="E98" s="151"/>
      <c r="F98" s="151"/>
      <c r="G98" s="151"/>
    </row>
    <row r="99" spans="1:7" s="15" customFormat="1" x14ac:dyDescent="0.2">
      <c r="A99" s="150"/>
      <c r="B99" s="151"/>
      <c r="C99" s="151"/>
      <c r="D99" s="151"/>
      <c r="E99" s="151"/>
      <c r="F99" s="151"/>
      <c r="G99" s="151"/>
    </row>
    <row r="100" spans="1:7" s="15" customFormat="1" x14ac:dyDescent="0.2">
      <c r="A100" s="150"/>
      <c r="B100" s="151"/>
      <c r="C100" s="151"/>
      <c r="D100" s="151"/>
      <c r="E100" s="151"/>
      <c r="F100" s="151"/>
      <c r="G100" s="151"/>
    </row>
    <row r="101" spans="1:7" s="15" customFormat="1" x14ac:dyDescent="0.2">
      <c r="A101" s="150"/>
      <c r="B101" s="151"/>
      <c r="C101" s="151"/>
      <c r="D101" s="151"/>
      <c r="E101" s="151"/>
      <c r="F101" s="151"/>
      <c r="G101" s="151"/>
    </row>
    <row r="102" spans="1:7" s="15" customFormat="1" x14ac:dyDescent="0.2">
      <c r="A102" s="150"/>
      <c r="B102" s="151"/>
      <c r="C102" s="151"/>
      <c r="D102" s="151"/>
      <c r="E102" s="151"/>
      <c r="F102" s="151"/>
      <c r="G102" s="151"/>
    </row>
    <row r="103" spans="1:7" s="15" customFormat="1" x14ac:dyDescent="0.2">
      <c r="A103" s="150"/>
      <c r="B103" s="151"/>
      <c r="C103" s="151"/>
      <c r="D103" s="151"/>
      <c r="E103" s="151"/>
      <c r="F103" s="151"/>
      <c r="G103" s="151"/>
    </row>
    <row r="104" spans="1:7" s="15" customFormat="1" x14ac:dyDescent="0.2">
      <c r="A104" s="150"/>
      <c r="B104" s="151"/>
      <c r="C104" s="151"/>
      <c r="D104" s="151"/>
      <c r="E104" s="151"/>
      <c r="F104" s="151"/>
      <c r="G104" s="151"/>
    </row>
    <row r="105" spans="1:7" s="15" customFormat="1" x14ac:dyDescent="0.2">
      <c r="A105" s="150"/>
      <c r="B105" s="151"/>
      <c r="C105" s="151"/>
      <c r="D105" s="151"/>
      <c r="E105" s="151"/>
      <c r="F105" s="151"/>
      <c r="G105" s="151"/>
    </row>
    <row r="106" spans="1:7" s="15" customFormat="1" x14ac:dyDescent="0.2">
      <c r="A106" s="150"/>
      <c r="B106" s="151"/>
      <c r="C106" s="151"/>
      <c r="D106" s="151"/>
      <c r="E106" s="151"/>
      <c r="F106" s="151"/>
      <c r="G106" s="151"/>
    </row>
    <row r="107" spans="1:7" s="15" customFormat="1" x14ac:dyDescent="0.2">
      <c r="A107" s="150"/>
      <c r="B107" s="151"/>
      <c r="C107" s="151"/>
      <c r="D107" s="151"/>
      <c r="E107" s="151"/>
      <c r="F107" s="151"/>
      <c r="G107" s="151"/>
    </row>
    <row r="108" spans="1:7" s="15" customFormat="1" x14ac:dyDescent="0.2">
      <c r="A108" s="150"/>
      <c r="B108" s="151"/>
      <c r="C108" s="151"/>
      <c r="D108" s="151"/>
      <c r="E108" s="151"/>
      <c r="F108" s="151"/>
      <c r="G108" s="151"/>
    </row>
    <row r="109" spans="1:7" s="15" customFormat="1" x14ac:dyDescent="0.2">
      <c r="A109" s="150"/>
      <c r="B109" s="151"/>
      <c r="C109" s="151"/>
      <c r="D109" s="151"/>
      <c r="E109" s="151"/>
      <c r="F109" s="151"/>
      <c r="G109" s="151"/>
    </row>
    <row r="110" spans="1:7" s="15" customFormat="1" x14ac:dyDescent="0.2">
      <c r="A110" s="150"/>
      <c r="B110" s="151"/>
      <c r="C110" s="151"/>
      <c r="D110" s="151"/>
      <c r="E110" s="151"/>
      <c r="F110" s="151"/>
      <c r="G110" s="151"/>
    </row>
    <row r="111" spans="1:7" s="15" customFormat="1" x14ac:dyDescent="0.2">
      <c r="A111" s="150"/>
      <c r="B111" s="151"/>
      <c r="C111" s="151"/>
      <c r="D111" s="151"/>
      <c r="E111" s="151"/>
      <c r="F111" s="151"/>
      <c r="G111" s="151"/>
    </row>
    <row r="112" spans="1:7" s="15" customFormat="1" x14ac:dyDescent="0.2">
      <c r="A112" s="150"/>
      <c r="B112" s="151"/>
      <c r="C112" s="151"/>
      <c r="D112" s="151"/>
      <c r="E112" s="151"/>
      <c r="F112" s="151"/>
      <c r="G112" s="151"/>
    </row>
    <row r="113" spans="1:7" s="15" customFormat="1" x14ac:dyDescent="0.2">
      <c r="A113" s="150"/>
      <c r="B113" s="151"/>
      <c r="C113" s="151"/>
      <c r="D113" s="151"/>
      <c r="E113" s="151"/>
      <c r="F113" s="151"/>
      <c r="G113" s="151"/>
    </row>
    <row r="114" spans="1:7" s="15" customFormat="1" x14ac:dyDescent="0.2">
      <c r="A114" s="150"/>
      <c r="B114" s="151"/>
      <c r="C114" s="151"/>
      <c r="D114" s="151"/>
      <c r="E114" s="151"/>
      <c r="F114" s="151"/>
      <c r="G114" s="151"/>
    </row>
    <row r="115" spans="1:7" s="15" customFormat="1" x14ac:dyDescent="0.2">
      <c r="A115" s="150"/>
      <c r="B115" s="151"/>
      <c r="C115" s="151"/>
      <c r="D115" s="151"/>
      <c r="E115" s="151"/>
      <c r="F115" s="151"/>
      <c r="G115" s="151"/>
    </row>
    <row r="116" spans="1:7" s="15" customFormat="1" x14ac:dyDescent="0.2">
      <c r="A116" s="150"/>
      <c r="B116" s="151"/>
      <c r="C116" s="151"/>
      <c r="D116" s="151"/>
      <c r="E116" s="151"/>
      <c r="F116" s="151"/>
      <c r="G116" s="151"/>
    </row>
    <row r="117" spans="1:7" s="15" customFormat="1" x14ac:dyDescent="0.2">
      <c r="A117" s="150"/>
      <c r="B117" s="151"/>
      <c r="C117" s="151"/>
      <c r="D117" s="151"/>
      <c r="E117" s="151"/>
      <c r="F117" s="151"/>
      <c r="G117" s="151"/>
    </row>
    <row r="118" spans="1:7" s="15" customFormat="1" x14ac:dyDescent="0.2">
      <c r="A118" s="150"/>
      <c r="B118" s="151"/>
      <c r="C118" s="151"/>
      <c r="D118" s="151"/>
      <c r="E118" s="151"/>
      <c r="F118" s="151"/>
      <c r="G118" s="151"/>
    </row>
    <row r="119" spans="1:7" s="15" customFormat="1" x14ac:dyDescent="0.2">
      <c r="A119" s="150"/>
      <c r="B119" s="151"/>
      <c r="C119" s="151"/>
      <c r="D119" s="151"/>
      <c r="E119" s="151"/>
      <c r="F119" s="151"/>
      <c r="G119" s="151"/>
    </row>
    <row r="120" spans="1:7" s="15" customFormat="1" x14ac:dyDescent="0.2">
      <c r="A120" s="150"/>
      <c r="B120" s="151"/>
      <c r="C120" s="151"/>
      <c r="D120" s="151"/>
      <c r="E120" s="151"/>
      <c r="F120" s="151"/>
      <c r="G120" s="151"/>
    </row>
    <row r="121" spans="1:7" s="15" customFormat="1" x14ac:dyDescent="0.2">
      <c r="A121" s="150"/>
      <c r="B121" s="151"/>
      <c r="C121" s="151"/>
      <c r="D121" s="151"/>
      <c r="E121" s="151"/>
      <c r="F121" s="151"/>
      <c r="G121" s="151"/>
    </row>
    <row r="122" spans="1:7" s="15" customFormat="1" x14ac:dyDescent="0.2">
      <c r="A122" s="150"/>
      <c r="B122" s="151"/>
      <c r="C122" s="151"/>
      <c r="D122" s="151"/>
      <c r="E122" s="151"/>
      <c r="F122" s="151"/>
      <c r="G122" s="151"/>
    </row>
    <row r="123" spans="1:7" s="15" customFormat="1" x14ac:dyDescent="0.2">
      <c r="A123" s="150"/>
      <c r="B123" s="151"/>
      <c r="C123" s="151"/>
      <c r="D123" s="151"/>
      <c r="E123" s="151"/>
      <c r="F123" s="151"/>
      <c r="G123" s="151"/>
    </row>
    <row r="124" spans="1:7" s="15" customFormat="1" x14ac:dyDescent="0.2">
      <c r="A124" s="150"/>
      <c r="B124" s="151"/>
      <c r="C124" s="151"/>
      <c r="D124" s="151"/>
      <c r="E124" s="151"/>
      <c r="F124" s="151"/>
      <c r="G124" s="151"/>
    </row>
    <row r="125" spans="1:7" s="15" customFormat="1" x14ac:dyDescent="0.2">
      <c r="A125" s="150"/>
      <c r="B125" s="151"/>
      <c r="C125" s="151"/>
      <c r="D125" s="151"/>
      <c r="E125" s="151"/>
      <c r="F125" s="151"/>
      <c r="G125" s="151"/>
    </row>
    <row r="126" spans="1:7" s="15" customFormat="1" x14ac:dyDescent="0.2">
      <c r="A126" s="150"/>
      <c r="B126" s="151"/>
      <c r="C126" s="151"/>
      <c r="D126" s="151"/>
      <c r="E126" s="151"/>
      <c r="F126" s="151"/>
      <c r="G126" s="151"/>
    </row>
    <row r="127" spans="1:7" s="15" customFormat="1" x14ac:dyDescent="0.2">
      <c r="A127" s="150"/>
      <c r="B127" s="151"/>
      <c r="C127" s="151"/>
      <c r="D127" s="151"/>
      <c r="E127" s="151"/>
      <c r="F127" s="151"/>
      <c r="G127" s="151"/>
    </row>
    <row r="128" spans="1:7" s="15" customFormat="1" x14ac:dyDescent="0.2">
      <c r="A128" s="150"/>
      <c r="B128" s="151"/>
      <c r="C128" s="151"/>
      <c r="D128" s="151"/>
      <c r="E128" s="151"/>
      <c r="F128" s="151"/>
      <c r="G128" s="151"/>
    </row>
    <row r="129" spans="1:7" s="15" customFormat="1" x14ac:dyDescent="0.2">
      <c r="A129" s="150"/>
      <c r="B129" s="151"/>
      <c r="C129" s="151"/>
      <c r="D129" s="151"/>
      <c r="E129" s="151"/>
      <c r="F129" s="151"/>
      <c r="G129" s="151"/>
    </row>
    <row r="130" spans="1:7" s="15" customFormat="1" x14ac:dyDescent="0.2">
      <c r="A130" s="150"/>
      <c r="B130" s="151"/>
      <c r="C130" s="151"/>
      <c r="D130" s="151"/>
      <c r="E130" s="151"/>
      <c r="F130" s="151"/>
      <c r="G130" s="151"/>
    </row>
    <row r="131" spans="1:7" s="15" customFormat="1" x14ac:dyDescent="0.2">
      <c r="A131" s="150"/>
      <c r="B131" s="151"/>
      <c r="C131" s="151"/>
      <c r="D131" s="151"/>
      <c r="E131" s="151"/>
      <c r="F131" s="151"/>
      <c r="G131" s="151"/>
    </row>
    <row r="132" spans="1:7" s="15" customFormat="1" x14ac:dyDescent="0.2">
      <c r="A132" s="150"/>
      <c r="B132" s="151"/>
      <c r="C132" s="151"/>
      <c r="D132" s="151"/>
      <c r="E132" s="151"/>
      <c r="F132" s="151"/>
      <c r="G132" s="151"/>
    </row>
    <row r="133" spans="1:7" s="15" customFormat="1" x14ac:dyDescent="0.2">
      <c r="A133" s="150"/>
      <c r="B133" s="151"/>
      <c r="C133" s="151"/>
      <c r="D133" s="151"/>
      <c r="E133" s="151"/>
      <c r="F133" s="151"/>
      <c r="G133" s="151"/>
    </row>
    <row r="134" spans="1:7" s="15" customFormat="1" x14ac:dyDescent="0.2">
      <c r="A134" s="150"/>
      <c r="B134" s="151"/>
      <c r="C134" s="151"/>
      <c r="D134" s="151"/>
      <c r="E134" s="151"/>
      <c r="F134" s="151"/>
      <c r="G134" s="151"/>
    </row>
    <row r="135" spans="1:7" s="15" customFormat="1" x14ac:dyDescent="0.2">
      <c r="A135" s="150"/>
      <c r="B135" s="151"/>
      <c r="C135" s="151"/>
      <c r="D135" s="151"/>
      <c r="E135" s="151"/>
      <c r="F135" s="151"/>
      <c r="G135" s="151"/>
    </row>
    <row r="136" spans="1:7" s="15" customFormat="1" x14ac:dyDescent="0.2">
      <c r="A136" s="150"/>
      <c r="B136" s="151"/>
      <c r="C136" s="151"/>
      <c r="D136" s="151"/>
      <c r="E136" s="151"/>
      <c r="F136" s="151"/>
      <c r="G136" s="151"/>
    </row>
    <row r="137" spans="1:7" s="15" customFormat="1" x14ac:dyDescent="0.2">
      <c r="A137" s="150"/>
      <c r="B137" s="151"/>
      <c r="C137" s="151"/>
      <c r="D137" s="151"/>
      <c r="E137" s="151"/>
      <c r="F137" s="151"/>
      <c r="G137" s="151"/>
    </row>
    <row r="138" spans="1:7" s="15" customFormat="1" x14ac:dyDescent="0.2">
      <c r="A138" s="150"/>
      <c r="B138" s="151"/>
      <c r="C138" s="151"/>
      <c r="D138" s="151"/>
      <c r="E138" s="151"/>
      <c r="F138" s="151"/>
      <c r="G138" s="151"/>
    </row>
    <row r="139" spans="1:7" s="15" customFormat="1" x14ac:dyDescent="0.2">
      <c r="A139" s="150"/>
      <c r="B139" s="151"/>
      <c r="C139" s="151"/>
      <c r="D139" s="151"/>
      <c r="E139" s="151"/>
      <c r="F139" s="151"/>
      <c r="G139" s="151"/>
    </row>
    <row r="140" spans="1:7" s="15" customFormat="1" x14ac:dyDescent="0.2">
      <c r="A140" s="150"/>
      <c r="B140" s="151"/>
      <c r="C140" s="151"/>
      <c r="D140" s="151"/>
      <c r="E140" s="151"/>
      <c r="F140" s="151"/>
      <c r="G140" s="151"/>
    </row>
    <row r="141" spans="1:7" s="15" customFormat="1" x14ac:dyDescent="0.2">
      <c r="A141" s="150"/>
      <c r="B141" s="151"/>
      <c r="C141" s="151"/>
      <c r="D141" s="151"/>
      <c r="E141" s="151"/>
      <c r="F141" s="151"/>
      <c r="G141" s="151"/>
    </row>
    <row r="142" spans="1:7" s="15" customFormat="1" x14ac:dyDescent="0.2">
      <c r="A142" s="150"/>
      <c r="B142" s="151"/>
      <c r="C142" s="151"/>
      <c r="D142" s="151"/>
      <c r="E142" s="151"/>
      <c r="F142" s="151"/>
      <c r="G142" s="151"/>
    </row>
    <row r="143" spans="1:7" s="15" customFormat="1" x14ac:dyDescent="0.2">
      <c r="A143" s="150"/>
      <c r="B143" s="151"/>
      <c r="C143" s="151"/>
      <c r="D143" s="151"/>
      <c r="E143" s="151"/>
      <c r="F143" s="151"/>
      <c r="G143" s="151"/>
    </row>
    <row r="144" spans="1:7" s="15" customFormat="1" x14ac:dyDescent="0.2">
      <c r="A144" s="150"/>
      <c r="B144" s="151"/>
      <c r="C144" s="151"/>
      <c r="D144" s="151"/>
      <c r="E144" s="151"/>
      <c r="F144" s="151"/>
      <c r="G144" s="151"/>
    </row>
    <row r="145" spans="1:7" s="15" customFormat="1" x14ac:dyDescent="0.2">
      <c r="A145" s="150"/>
      <c r="B145" s="151"/>
      <c r="C145" s="151"/>
      <c r="D145" s="151"/>
      <c r="E145" s="151"/>
      <c r="F145" s="151"/>
      <c r="G145" s="151"/>
    </row>
    <row r="146" spans="1:7" s="15" customFormat="1" x14ac:dyDescent="0.2">
      <c r="A146" s="150"/>
      <c r="B146" s="151"/>
      <c r="C146" s="151"/>
      <c r="D146" s="151"/>
      <c r="E146" s="151"/>
      <c r="F146" s="151"/>
      <c r="G146" s="151"/>
    </row>
    <row r="147" spans="1:7" s="15" customFormat="1" x14ac:dyDescent="0.2">
      <c r="A147" s="150"/>
      <c r="B147" s="151"/>
      <c r="C147" s="151"/>
      <c r="D147" s="151"/>
      <c r="E147" s="151"/>
      <c r="F147" s="151"/>
      <c r="G147" s="151"/>
    </row>
    <row r="148" spans="1:7" s="15" customFormat="1" x14ac:dyDescent="0.2">
      <c r="A148" s="150"/>
      <c r="B148" s="151"/>
      <c r="C148" s="151"/>
      <c r="D148" s="151"/>
      <c r="E148" s="151"/>
      <c r="F148" s="151"/>
      <c r="G148" s="151"/>
    </row>
    <row r="149" spans="1:7" s="15" customFormat="1" x14ac:dyDescent="0.2">
      <c r="A149" s="150"/>
      <c r="B149" s="151"/>
      <c r="C149" s="151"/>
      <c r="D149" s="151"/>
      <c r="E149" s="151"/>
      <c r="F149" s="151"/>
      <c r="G149" s="151"/>
    </row>
    <row r="150" spans="1:7" s="15" customFormat="1" x14ac:dyDescent="0.2">
      <c r="A150" s="150"/>
      <c r="B150" s="151"/>
      <c r="C150" s="151"/>
      <c r="D150" s="151"/>
      <c r="E150" s="151"/>
      <c r="F150" s="151"/>
      <c r="G150" s="151"/>
    </row>
    <row r="151" spans="1:7" s="15" customFormat="1" x14ac:dyDescent="0.2">
      <c r="A151" s="150"/>
      <c r="B151" s="151"/>
      <c r="C151" s="151"/>
      <c r="D151" s="151"/>
      <c r="E151" s="151"/>
      <c r="F151" s="151"/>
      <c r="G151" s="151"/>
    </row>
    <row r="152" spans="1:7" s="15" customFormat="1" x14ac:dyDescent="0.2">
      <c r="A152" s="150"/>
      <c r="B152" s="151"/>
      <c r="C152" s="151"/>
      <c r="D152" s="151"/>
      <c r="E152" s="151"/>
      <c r="F152" s="151"/>
      <c r="G152" s="151"/>
    </row>
    <row r="153" spans="1:7" s="15" customFormat="1" x14ac:dyDescent="0.2">
      <c r="A153" s="150"/>
      <c r="B153" s="151"/>
      <c r="C153" s="151"/>
      <c r="D153" s="151"/>
      <c r="E153" s="151"/>
      <c r="F153" s="151"/>
      <c r="G153" s="151"/>
    </row>
    <row r="154" spans="1:7" s="15" customFormat="1" x14ac:dyDescent="0.2">
      <c r="A154" s="150"/>
      <c r="B154" s="151"/>
      <c r="C154" s="151"/>
      <c r="D154" s="151"/>
      <c r="E154" s="151"/>
      <c r="F154" s="151"/>
      <c r="G154" s="151"/>
    </row>
    <row r="155" spans="1:7" s="15" customFormat="1" x14ac:dyDescent="0.2">
      <c r="A155" s="150"/>
      <c r="B155" s="151"/>
      <c r="C155" s="151"/>
      <c r="D155" s="151"/>
      <c r="E155" s="151"/>
      <c r="F155" s="151"/>
      <c r="G155" s="151"/>
    </row>
    <row r="156" spans="1:7" s="15" customFormat="1" x14ac:dyDescent="0.2">
      <c r="A156" s="150"/>
      <c r="B156" s="151"/>
      <c r="C156" s="151"/>
      <c r="D156" s="151"/>
      <c r="E156" s="151"/>
      <c r="F156" s="151"/>
      <c r="G156" s="151"/>
    </row>
    <row r="157" spans="1:7" s="15" customFormat="1" x14ac:dyDescent="0.2">
      <c r="A157" s="150"/>
      <c r="B157" s="151"/>
      <c r="C157" s="151"/>
      <c r="D157" s="151"/>
      <c r="E157" s="151"/>
      <c r="F157" s="151"/>
      <c r="G157" s="151"/>
    </row>
    <row r="158" spans="1:7" s="15" customFormat="1" x14ac:dyDescent="0.2">
      <c r="A158" s="150"/>
      <c r="B158" s="151"/>
      <c r="C158" s="151"/>
      <c r="D158" s="151"/>
      <c r="E158" s="151"/>
      <c r="F158" s="151"/>
      <c r="G158" s="151"/>
    </row>
    <row r="159" spans="1:7" s="15" customFormat="1" x14ac:dyDescent="0.2">
      <c r="A159" s="150"/>
      <c r="B159" s="151"/>
      <c r="C159" s="151"/>
      <c r="D159" s="151"/>
      <c r="E159" s="151"/>
      <c r="F159" s="151"/>
      <c r="G159" s="151"/>
    </row>
    <row r="160" spans="1:7" s="15" customFormat="1" x14ac:dyDescent="0.2">
      <c r="A160" s="150"/>
      <c r="B160" s="151"/>
      <c r="C160" s="151"/>
      <c r="D160" s="151"/>
      <c r="E160" s="151"/>
      <c r="F160" s="151"/>
      <c r="G160" s="151"/>
    </row>
    <row r="161" spans="1:7" s="15" customFormat="1" x14ac:dyDescent="0.2">
      <c r="A161" s="150"/>
      <c r="B161" s="151"/>
      <c r="C161" s="151"/>
      <c r="D161" s="151"/>
      <c r="E161" s="151"/>
      <c r="F161" s="151"/>
      <c r="G161" s="151"/>
    </row>
    <row r="162" spans="1:7" s="15" customFormat="1" x14ac:dyDescent="0.2">
      <c r="A162" s="150"/>
      <c r="B162" s="151"/>
      <c r="C162" s="151"/>
      <c r="D162" s="151"/>
      <c r="E162" s="151"/>
      <c r="F162" s="151"/>
      <c r="G162" s="151"/>
    </row>
    <row r="163" spans="1:7" s="15" customFormat="1" x14ac:dyDescent="0.2">
      <c r="A163" s="150"/>
      <c r="B163" s="151"/>
      <c r="C163" s="151"/>
      <c r="D163" s="151"/>
      <c r="E163" s="151"/>
      <c r="F163" s="151"/>
      <c r="G163" s="151"/>
    </row>
    <row r="164" spans="1:7" s="15" customFormat="1" x14ac:dyDescent="0.2">
      <c r="A164" s="150"/>
      <c r="B164" s="151"/>
      <c r="C164" s="151"/>
      <c r="D164" s="151"/>
      <c r="E164" s="151"/>
      <c r="F164" s="151"/>
      <c r="G164" s="151"/>
    </row>
    <row r="165" spans="1:7" s="15" customFormat="1" x14ac:dyDescent="0.2">
      <c r="A165" s="150"/>
      <c r="B165" s="151"/>
      <c r="C165" s="151"/>
      <c r="D165" s="151"/>
      <c r="E165" s="151"/>
      <c r="F165" s="151"/>
      <c r="G165" s="151"/>
    </row>
    <row r="166" spans="1:7" s="15" customFormat="1" x14ac:dyDescent="0.2">
      <c r="A166" s="150"/>
      <c r="B166" s="151"/>
      <c r="C166" s="151"/>
      <c r="D166" s="151"/>
      <c r="E166" s="151"/>
      <c r="F166" s="151"/>
      <c r="G166" s="151"/>
    </row>
    <row r="167" spans="1:7" s="15" customFormat="1" x14ac:dyDescent="0.2">
      <c r="A167" s="150"/>
      <c r="B167" s="151"/>
      <c r="C167" s="151"/>
      <c r="D167" s="151"/>
      <c r="E167" s="151"/>
      <c r="F167" s="151"/>
      <c r="G167" s="151"/>
    </row>
    <row r="168" spans="1:7" s="15" customFormat="1" x14ac:dyDescent="0.2">
      <c r="A168" s="150"/>
      <c r="B168" s="151"/>
      <c r="C168" s="151"/>
      <c r="D168" s="151"/>
      <c r="E168" s="151"/>
      <c r="F168" s="151"/>
      <c r="G168" s="151"/>
    </row>
    <row r="169" spans="1:7" s="15" customFormat="1" x14ac:dyDescent="0.2">
      <c r="A169" s="150"/>
      <c r="B169" s="151"/>
      <c r="C169" s="151"/>
      <c r="D169" s="151"/>
      <c r="E169" s="151"/>
      <c r="F169" s="151"/>
      <c r="G169" s="151"/>
    </row>
    <row r="170" spans="1:7" s="15" customFormat="1" x14ac:dyDescent="0.2">
      <c r="A170" s="150"/>
      <c r="B170" s="151"/>
      <c r="C170" s="151"/>
      <c r="D170" s="151"/>
      <c r="E170" s="151"/>
      <c r="F170" s="151"/>
      <c r="G170" s="151"/>
    </row>
    <row r="171" spans="1:7" s="15" customFormat="1" x14ac:dyDescent="0.2">
      <c r="A171" s="150"/>
      <c r="B171" s="151"/>
      <c r="C171" s="151"/>
      <c r="D171" s="151"/>
      <c r="E171" s="151"/>
      <c r="F171" s="151"/>
      <c r="G171" s="151"/>
    </row>
    <row r="172" spans="1:7" s="15" customFormat="1" x14ac:dyDescent="0.2">
      <c r="A172" s="150"/>
      <c r="B172" s="151"/>
      <c r="C172" s="151"/>
      <c r="D172" s="151"/>
      <c r="E172" s="151"/>
      <c r="F172" s="151"/>
      <c r="G172" s="151"/>
    </row>
    <row r="173" spans="1:7" s="15" customFormat="1" x14ac:dyDescent="0.2">
      <c r="A173" s="150"/>
      <c r="B173" s="151"/>
      <c r="C173" s="151"/>
      <c r="D173" s="151"/>
      <c r="E173" s="151"/>
      <c r="F173" s="151"/>
      <c r="G173" s="151"/>
    </row>
    <row r="174" spans="1:7" s="15" customFormat="1" x14ac:dyDescent="0.2">
      <c r="A174" s="150"/>
      <c r="B174" s="151"/>
      <c r="C174" s="151"/>
      <c r="D174" s="151"/>
      <c r="E174" s="151"/>
      <c r="F174" s="151"/>
      <c r="G174" s="151"/>
    </row>
    <row r="175" spans="1:7" s="15" customFormat="1" x14ac:dyDescent="0.2">
      <c r="A175" s="150"/>
      <c r="B175" s="151"/>
      <c r="C175" s="151"/>
      <c r="D175" s="151"/>
      <c r="E175" s="151"/>
      <c r="F175" s="151"/>
      <c r="G175" s="151"/>
    </row>
    <row r="176" spans="1:7" s="15" customFormat="1" x14ac:dyDescent="0.2">
      <c r="A176" s="150"/>
      <c r="B176" s="151"/>
      <c r="C176" s="151"/>
      <c r="D176" s="151"/>
      <c r="E176" s="151"/>
      <c r="F176" s="151"/>
      <c r="G176" s="151"/>
    </row>
    <row r="177" spans="1:7" s="15" customFormat="1" x14ac:dyDescent="0.2">
      <c r="A177" s="150"/>
      <c r="B177" s="151"/>
      <c r="C177" s="151"/>
      <c r="D177" s="151"/>
      <c r="E177" s="151"/>
      <c r="F177" s="151"/>
      <c r="G177" s="151"/>
    </row>
    <row r="178" spans="1:7" s="15" customFormat="1" x14ac:dyDescent="0.2">
      <c r="A178" s="150"/>
      <c r="B178" s="151"/>
      <c r="C178" s="151"/>
      <c r="D178" s="151"/>
      <c r="E178" s="151"/>
      <c r="F178" s="151"/>
      <c r="G178" s="151"/>
    </row>
    <row r="179" spans="1:7" s="15" customFormat="1" x14ac:dyDescent="0.2">
      <c r="A179" s="150"/>
      <c r="B179" s="151"/>
      <c r="C179" s="151"/>
      <c r="D179" s="151"/>
      <c r="E179" s="151"/>
      <c r="F179" s="151"/>
      <c r="G179" s="151"/>
    </row>
    <row r="180" spans="1:7" s="15" customFormat="1" x14ac:dyDescent="0.2">
      <c r="A180" s="150"/>
      <c r="B180" s="151"/>
      <c r="C180" s="151"/>
      <c r="D180" s="151"/>
      <c r="E180" s="151"/>
      <c r="F180" s="151"/>
      <c r="G180" s="151"/>
    </row>
    <row r="181" spans="1:7" s="15" customFormat="1" x14ac:dyDescent="0.2">
      <c r="A181" s="150"/>
      <c r="B181" s="151"/>
      <c r="C181" s="151"/>
      <c r="D181" s="151"/>
      <c r="E181" s="151"/>
      <c r="F181" s="151"/>
      <c r="G181" s="151"/>
    </row>
    <row r="182" spans="1:7" s="15" customFormat="1" x14ac:dyDescent="0.2">
      <c r="A182" s="150"/>
      <c r="B182" s="151"/>
      <c r="C182" s="151"/>
      <c r="D182" s="151"/>
      <c r="E182" s="151"/>
      <c r="F182" s="151"/>
      <c r="G182" s="151"/>
    </row>
    <row r="183" spans="1:7" s="15" customFormat="1" x14ac:dyDescent="0.2">
      <c r="A183" s="150"/>
      <c r="B183" s="151"/>
      <c r="C183" s="151"/>
      <c r="D183" s="151"/>
      <c r="E183" s="151"/>
      <c r="F183" s="151"/>
      <c r="G183" s="151"/>
    </row>
    <row r="184" spans="1:7" s="15" customFormat="1" x14ac:dyDescent="0.2">
      <c r="A184" s="150"/>
      <c r="B184" s="151"/>
      <c r="C184" s="151"/>
      <c r="D184" s="151"/>
      <c r="E184" s="151"/>
      <c r="F184" s="151"/>
      <c r="G184" s="151"/>
    </row>
    <row r="185" spans="1:7" s="15" customFormat="1" x14ac:dyDescent="0.2">
      <c r="A185" s="150"/>
      <c r="B185" s="151"/>
      <c r="C185" s="151"/>
      <c r="D185" s="151"/>
      <c r="E185" s="151"/>
      <c r="F185" s="151"/>
      <c r="G185" s="151"/>
    </row>
    <row r="186" spans="1:7" s="15" customFormat="1" x14ac:dyDescent="0.2">
      <c r="A186" s="150"/>
      <c r="B186" s="151"/>
      <c r="C186" s="151"/>
      <c r="D186" s="151"/>
      <c r="E186" s="151"/>
      <c r="F186" s="151"/>
      <c r="G186" s="151"/>
    </row>
    <row r="187" spans="1:7" s="15" customFormat="1" x14ac:dyDescent="0.2">
      <c r="A187" s="150"/>
      <c r="B187" s="151"/>
      <c r="C187" s="151"/>
      <c r="D187" s="151"/>
      <c r="E187" s="151"/>
      <c r="F187" s="151"/>
      <c r="G187" s="151"/>
    </row>
    <row r="188" spans="1:7" s="15" customFormat="1" x14ac:dyDescent="0.2">
      <c r="A188" s="150"/>
      <c r="B188" s="151"/>
      <c r="C188" s="151"/>
      <c r="D188" s="151"/>
      <c r="E188" s="151"/>
      <c r="F188" s="151"/>
      <c r="G188" s="151"/>
    </row>
    <row r="189" spans="1:7" s="15" customFormat="1" x14ac:dyDescent="0.2">
      <c r="A189" s="150"/>
      <c r="B189" s="151"/>
      <c r="C189" s="151"/>
      <c r="D189" s="151"/>
      <c r="E189" s="151"/>
      <c r="F189" s="151"/>
      <c r="G189" s="151"/>
    </row>
    <row r="190" spans="1:7" s="15" customFormat="1" x14ac:dyDescent="0.2">
      <c r="A190" s="150"/>
      <c r="B190" s="151"/>
      <c r="C190" s="151"/>
      <c r="D190" s="151"/>
      <c r="E190" s="151"/>
      <c r="F190" s="151"/>
      <c r="G190" s="151"/>
    </row>
    <row r="191" spans="1:7" s="15" customFormat="1" x14ac:dyDescent="0.2">
      <c r="A191" s="150"/>
      <c r="B191" s="151"/>
      <c r="C191" s="151"/>
      <c r="D191" s="151"/>
      <c r="E191" s="151"/>
      <c r="F191" s="151"/>
      <c r="G191" s="151"/>
    </row>
    <row r="192" spans="1:7" s="15" customFormat="1" x14ac:dyDescent="0.2">
      <c r="A192" s="150"/>
      <c r="B192" s="151"/>
      <c r="C192" s="151"/>
      <c r="D192" s="151"/>
      <c r="E192" s="151"/>
      <c r="F192" s="151"/>
      <c r="G192" s="151"/>
    </row>
    <row r="193" spans="1:7" s="15" customFormat="1" x14ac:dyDescent="0.2">
      <c r="A193" s="150"/>
      <c r="B193" s="151"/>
      <c r="C193" s="151"/>
      <c r="D193" s="151"/>
      <c r="E193" s="151"/>
      <c r="F193" s="151"/>
      <c r="G193" s="151"/>
    </row>
    <row r="194" spans="1:7" s="15" customFormat="1" x14ac:dyDescent="0.2">
      <c r="A194" s="150"/>
      <c r="B194" s="151"/>
      <c r="C194" s="151"/>
      <c r="D194" s="151"/>
      <c r="E194" s="151"/>
      <c r="F194" s="151"/>
      <c r="G194" s="151"/>
    </row>
    <row r="195" spans="1:7" s="15" customFormat="1" x14ac:dyDescent="0.2">
      <c r="A195" s="150"/>
      <c r="B195" s="151"/>
      <c r="C195" s="151"/>
      <c r="D195" s="151"/>
      <c r="E195" s="151"/>
      <c r="F195" s="151"/>
      <c r="G195" s="151"/>
    </row>
    <row r="196" spans="1:7" s="15" customFormat="1" x14ac:dyDescent="0.2">
      <c r="A196" s="150"/>
      <c r="B196" s="151"/>
      <c r="C196" s="151"/>
      <c r="D196" s="151"/>
      <c r="E196" s="151"/>
      <c r="F196" s="151"/>
      <c r="G196" s="151"/>
    </row>
    <row r="197" spans="1:7" s="15" customFormat="1" x14ac:dyDescent="0.2">
      <c r="A197" s="150"/>
      <c r="B197" s="151"/>
      <c r="C197" s="151"/>
      <c r="D197" s="151"/>
      <c r="E197" s="151"/>
      <c r="F197" s="151"/>
      <c r="G197" s="151"/>
    </row>
    <row r="198" spans="1:7" s="15" customFormat="1" x14ac:dyDescent="0.2">
      <c r="A198" s="150"/>
      <c r="B198" s="151"/>
      <c r="C198" s="151"/>
      <c r="D198" s="151"/>
      <c r="E198" s="151"/>
      <c r="F198" s="151"/>
      <c r="G198" s="151"/>
    </row>
    <row r="199" spans="1:7" s="15" customFormat="1" x14ac:dyDescent="0.2">
      <c r="A199" s="150"/>
      <c r="B199" s="151"/>
      <c r="C199" s="151"/>
      <c r="D199" s="151"/>
      <c r="E199" s="151"/>
      <c r="F199" s="151"/>
      <c r="G199" s="151"/>
    </row>
    <row r="200" spans="1:7" s="15" customFormat="1" x14ac:dyDescent="0.2">
      <c r="A200" s="150"/>
      <c r="B200" s="151"/>
      <c r="C200" s="151"/>
      <c r="D200" s="151"/>
      <c r="E200" s="151"/>
      <c r="F200" s="151"/>
      <c r="G200" s="151"/>
    </row>
    <row r="201" spans="1:7" s="15" customFormat="1" x14ac:dyDescent="0.2">
      <c r="A201" s="150"/>
      <c r="B201" s="151"/>
      <c r="C201" s="151"/>
      <c r="D201" s="151"/>
      <c r="E201" s="151"/>
      <c r="F201" s="151"/>
      <c r="G201" s="151"/>
    </row>
    <row r="202" spans="1:7" s="15" customFormat="1" x14ac:dyDescent="0.2">
      <c r="A202" s="150"/>
      <c r="B202" s="151"/>
      <c r="C202" s="151"/>
      <c r="D202" s="151"/>
      <c r="E202" s="151"/>
      <c r="F202" s="151"/>
      <c r="G202" s="151"/>
    </row>
    <row r="203" spans="1:7" s="15" customFormat="1" x14ac:dyDescent="0.2">
      <c r="A203" s="150"/>
      <c r="B203" s="151"/>
      <c r="C203" s="151"/>
      <c r="D203" s="151"/>
      <c r="E203" s="151"/>
      <c r="F203" s="151"/>
      <c r="G203" s="151"/>
    </row>
    <row r="204" spans="1:7" s="15" customFormat="1" x14ac:dyDescent="0.2">
      <c r="A204" s="150"/>
      <c r="B204" s="151"/>
      <c r="C204" s="151"/>
      <c r="D204" s="151"/>
      <c r="E204" s="151"/>
      <c r="F204" s="151"/>
      <c r="G204" s="151"/>
    </row>
    <row r="205" spans="1:7" s="15" customFormat="1" x14ac:dyDescent="0.2">
      <c r="A205" s="150"/>
      <c r="B205" s="151"/>
      <c r="C205" s="151"/>
      <c r="D205" s="151"/>
      <c r="E205" s="151"/>
      <c r="F205" s="151"/>
      <c r="G205" s="151"/>
    </row>
    <row r="206" spans="1:7" s="15" customFormat="1" x14ac:dyDescent="0.2">
      <c r="A206" s="150"/>
      <c r="B206" s="151"/>
      <c r="C206" s="151"/>
      <c r="D206" s="151"/>
      <c r="E206" s="151"/>
      <c r="F206" s="151"/>
      <c r="G206" s="151"/>
    </row>
    <row r="207" spans="1:7" s="15" customFormat="1" x14ac:dyDescent="0.2">
      <c r="A207" s="150"/>
      <c r="B207" s="151"/>
      <c r="C207" s="151"/>
      <c r="D207" s="151"/>
      <c r="E207" s="151"/>
      <c r="F207" s="151"/>
      <c r="G207" s="151"/>
    </row>
    <row r="208" spans="1:7" s="15" customFormat="1" x14ac:dyDescent="0.2">
      <c r="A208" s="150"/>
      <c r="B208" s="151"/>
      <c r="C208" s="151"/>
      <c r="D208" s="151"/>
      <c r="E208" s="151"/>
      <c r="F208" s="151"/>
      <c r="G208" s="151"/>
    </row>
    <row r="209" spans="1:7" s="15" customFormat="1" x14ac:dyDescent="0.2">
      <c r="A209" s="150"/>
      <c r="B209" s="151"/>
      <c r="C209" s="151"/>
      <c r="D209" s="151"/>
      <c r="E209" s="151"/>
      <c r="F209" s="151"/>
      <c r="G209" s="151"/>
    </row>
    <row r="210" spans="1:7" s="15" customFormat="1" x14ac:dyDescent="0.2">
      <c r="A210" s="150"/>
      <c r="B210" s="151"/>
      <c r="C210" s="151"/>
      <c r="D210" s="151"/>
      <c r="E210" s="151"/>
      <c r="F210" s="151"/>
      <c r="G210" s="151"/>
    </row>
    <row r="211" spans="1:7" s="15" customFormat="1" x14ac:dyDescent="0.2">
      <c r="A211" s="150"/>
      <c r="B211" s="151"/>
      <c r="C211" s="151"/>
      <c r="D211" s="151"/>
      <c r="E211" s="151"/>
      <c r="F211" s="151"/>
      <c r="G211" s="151"/>
    </row>
    <row r="212" spans="1:7" s="15" customFormat="1" x14ac:dyDescent="0.2">
      <c r="A212" s="150"/>
      <c r="B212" s="151"/>
      <c r="C212" s="151"/>
      <c r="D212" s="151"/>
      <c r="E212" s="151"/>
      <c r="F212" s="151"/>
      <c r="G212" s="151"/>
    </row>
    <row r="213" spans="1:7" s="15" customFormat="1" x14ac:dyDescent="0.2">
      <c r="A213" s="150"/>
      <c r="B213" s="151"/>
      <c r="C213" s="151"/>
      <c r="D213" s="151"/>
      <c r="E213" s="151"/>
      <c r="F213" s="151"/>
      <c r="G213" s="151"/>
    </row>
    <row r="214" spans="1:7" s="15" customFormat="1" x14ac:dyDescent="0.2">
      <c r="A214" s="150"/>
      <c r="B214" s="151"/>
      <c r="C214" s="151"/>
      <c r="D214" s="151"/>
      <c r="E214" s="151"/>
      <c r="F214" s="151"/>
      <c r="G214" s="151"/>
    </row>
    <row r="215" spans="1:7" s="15" customFormat="1" x14ac:dyDescent="0.2">
      <c r="A215" s="150"/>
      <c r="B215" s="151"/>
      <c r="C215" s="151"/>
      <c r="D215" s="151"/>
      <c r="E215" s="151"/>
      <c r="F215" s="151"/>
      <c r="G215" s="151"/>
    </row>
    <row r="216" spans="1:7" s="15" customFormat="1" x14ac:dyDescent="0.2">
      <c r="A216" s="150"/>
      <c r="B216" s="151"/>
      <c r="C216" s="151"/>
      <c r="D216" s="151"/>
      <c r="E216" s="151"/>
      <c r="F216" s="151"/>
      <c r="G216" s="151"/>
    </row>
    <row r="217" spans="1:7" s="15" customFormat="1" x14ac:dyDescent="0.2">
      <c r="A217" s="150"/>
      <c r="B217" s="151"/>
      <c r="C217" s="151"/>
      <c r="D217" s="151"/>
      <c r="E217" s="151"/>
      <c r="F217" s="151"/>
      <c r="G217" s="151"/>
    </row>
    <row r="218" spans="1:7" s="15" customFormat="1" x14ac:dyDescent="0.2">
      <c r="A218" s="150"/>
      <c r="B218" s="151"/>
      <c r="C218" s="151"/>
      <c r="D218" s="151"/>
      <c r="E218" s="151"/>
      <c r="F218" s="151"/>
      <c r="G218" s="151"/>
    </row>
    <row r="219" spans="1:7" s="15" customFormat="1" x14ac:dyDescent="0.2">
      <c r="A219" s="150"/>
      <c r="B219" s="151"/>
      <c r="C219" s="151"/>
      <c r="D219" s="151"/>
      <c r="E219" s="151"/>
      <c r="F219" s="151"/>
      <c r="G219" s="151"/>
    </row>
    <row r="220" spans="1:7" s="15" customFormat="1" x14ac:dyDescent="0.2">
      <c r="A220" s="150"/>
      <c r="B220" s="151"/>
      <c r="C220" s="151"/>
      <c r="D220" s="151"/>
      <c r="E220" s="151"/>
      <c r="F220" s="151"/>
      <c r="G220" s="151"/>
    </row>
    <row r="221" spans="1:7" s="15" customFormat="1" x14ac:dyDescent="0.2">
      <c r="A221" s="150"/>
      <c r="B221" s="151"/>
      <c r="C221" s="151"/>
      <c r="D221" s="151"/>
      <c r="E221" s="151"/>
      <c r="F221" s="151"/>
      <c r="G221" s="151"/>
    </row>
    <row r="222" spans="1:7" s="15" customFormat="1" x14ac:dyDescent="0.2">
      <c r="A222" s="150"/>
      <c r="B222" s="151"/>
      <c r="C222" s="151"/>
      <c r="D222" s="151"/>
      <c r="E222" s="151"/>
      <c r="F222" s="151"/>
      <c r="G222" s="151"/>
    </row>
    <row r="223" spans="1:7" s="15" customFormat="1" x14ac:dyDescent="0.2">
      <c r="A223" s="150"/>
      <c r="B223" s="151"/>
      <c r="C223" s="151"/>
      <c r="D223" s="151"/>
      <c r="E223" s="151"/>
      <c r="F223" s="151"/>
      <c r="G223" s="151"/>
    </row>
    <row r="224" spans="1:7" s="15" customFormat="1" x14ac:dyDescent="0.2">
      <c r="A224" s="150"/>
      <c r="B224" s="151"/>
      <c r="C224" s="151"/>
      <c r="D224" s="151"/>
      <c r="E224" s="151"/>
      <c r="F224" s="151"/>
      <c r="G224" s="151"/>
    </row>
    <row r="225" spans="1:7" s="15" customFormat="1" x14ac:dyDescent="0.2">
      <c r="A225" s="150"/>
      <c r="B225" s="151"/>
      <c r="C225" s="151"/>
      <c r="D225" s="151"/>
      <c r="E225" s="151"/>
      <c r="F225" s="151"/>
      <c r="G225" s="151"/>
    </row>
    <row r="226" spans="1:7" s="15" customFormat="1" x14ac:dyDescent="0.2">
      <c r="A226" s="150"/>
      <c r="B226" s="151"/>
      <c r="C226" s="151"/>
      <c r="D226" s="151"/>
      <c r="E226" s="151"/>
      <c r="F226" s="151"/>
      <c r="G226" s="151"/>
    </row>
    <row r="227" spans="1:7" s="15" customFormat="1" x14ac:dyDescent="0.2">
      <c r="A227" s="150"/>
      <c r="B227" s="151"/>
      <c r="C227" s="151"/>
      <c r="D227" s="151"/>
      <c r="E227" s="151"/>
      <c r="F227" s="151"/>
      <c r="G227" s="151"/>
    </row>
    <row r="228" spans="1:7" s="15" customFormat="1" x14ac:dyDescent="0.2">
      <c r="A228" s="150"/>
      <c r="B228" s="151"/>
      <c r="C228" s="151"/>
      <c r="D228" s="151"/>
      <c r="E228" s="151"/>
      <c r="F228" s="151"/>
      <c r="G228" s="151"/>
    </row>
    <row r="229" spans="1:7" s="15" customFormat="1" x14ac:dyDescent="0.2">
      <c r="A229" s="150"/>
      <c r="B229" s="151"/>
      <c r="C229" s="151"/>
      <c r="D229" s="151"/>
      <c r="E229" s="151"/>
      <c r="F229" s="151"/>
      <c r="G229" s="151"/>
    </row>
    <row r="230" spans="1:7" s="15" customFormat="1" x14ac:dyDescent="0.2">
      <c r="A230" s="150"/>
      <c r="B230" s="151"/>
      <c r="C230" s="151"/>
      <c r="D230" s="151"/>
      <c r="E230" s="151"/>
      <c r="F230" s="151"/>
      <c r="G230" s="151"/>
    </row>
    <row r="231" spans="1:7" s="15" customFormat="1" x14ac:dyDescent="0.2">
      <c r="A231" s="150"/>
      <c r="B231" s="151"/>
      <c r="C231" s="151"/>
      <c r="D231" s="151"/>
      <c r="E231" s="151"/>
      <c r="F231" s="151"/>
      <c r="G231" s="151"/>
    </row>
    <row r="232" spans="1:7" s="15" customFormat="1" x14ac:dyDescent="0.2">
      <c r="A232" s="150"/>
      <c r="B232" s="151"/>
      <c r="C232" s="151"/>
      <c r="D232" s="151"/>
      <c r="E232" s="151"/>
      <c r="F232" s="151"/>
      <c r="G232" s="151"/>
    </row>
    <row r="233" spans="1:7" s="15" customFormat="1" x14ac:dyDescent="0.2">
      <c r="A233" s="150"/>
      <c r="B233" s="151"/>
      <c r="C233" s="151"/>
      <c r="D233" s="151"/>
      <c r="E233" s="151"/>
      <c r="F233" s="151"/>
      <c r="G233" s="151"/>
    </row>
    <row r="234" spans="1:7" s="15" customFormat="1" x14ac:dyDescent="0.2">
      <c r="A234" s="150"/>
      <c r="B234" s="151"/>
      <c r="C234" s="151"/>
      <c r="D234" s="151"/>
      <c r="E234" s="151"/>
      <c r="F234" s="151"/>
      <c r="G234" s="151"/>
    </row>
    <row r="235" spans="1:7" s="15" customFormat="1" x14ac:dyDescent="0.2">
      <c r="A235" s="150"/>
      <c r="B235" s="151"/>
      <c r="C235" s="151"/>
      <c r="D235" s="151"/>
      <c r="E235" s="151"/>
      <c r="F235" s="151"/>
      <c r="G235" s="151"/>
    </row>
    <row r="236" spans="1:7" s="15" customFormat="1" x14ac:dyDescent="0.2">
      <c r="A236" s="150"/>
      <c r="B236" s="151"/>
      <c r="C236" s="151"/>
      <c r="D236" s="151"/>
      <c r="E236" s="151"/>
      <c r="F236" s="151"/>
      <c r="G236" s="151"/>
    </row>
    <row r="237" spans="1:7" s="15" customFormat="1" x14ac:dyDescent="0.2">
      <c r="A237" s="150"/>
      <c r="B237" s="151"/>
      <c r="C237" s="151"/>
      <c r="D237" s="151"/>
      <c r="E237" s="151"/>
      <c r="F237" s="151"/>
      <c r="G237" s="151"/>
    </row>
    <row r="238" spans="1:7" s="15" customFormat="1" x14ac:dyDescent="0.2">
      <c r="A238" s="150"/>
      <c r="B238" s="151"/>
      <c r="C238" s="151"/>
      <c r="D238" s="151"/>
      <c r="E238" s="151"/>
      <c r="F238" s="151"/>
      <c r="G238" s="151"/>
    </row>
    <row r="239" spans="1:7" s="15" customFormat="1" x14ac:dyDescent="0.2">
      <c r="A239" s="150"/>
      <c r="B239" s="151"/>
      <c r="C239" s="151"/>
      <c r="D239" s="151"/>
      <c r="E239" s="151"/>
      <c r="F239" s="151"/>
      <c r="G239" s="151"/>
    </row>
    <row r="240" spans="1:7" s="15" customFormat="1" x14ac:dyDescent="0.2">
      <c r="A240" s="150"/>
      <c r="B240" s="151"/>
      <c r="C240" s="151"/>
      <c r="D240" s="151"/>
      <c r="E240" s="151"/>
      <c r="F240" s="151"/>
      <c r="G240" s="151"/>
    </row>
    <row r="241" spans="1:7" s="15" customFormat="1" x14ac:dyDescent="0.2">
      <c r="A241" s="150"/>
      <c r="B241" s="151"/>
      <c r="C241" s="151"/>
      <c r="D241" s="151"/>
      <c r="E241" s="151"/>
      <c r="F241" s="151"/>
      <c r="G241" s="151"/>
    </row>
    <row r="242" spans="1:7" s="15" customFormat="1" x14ac:dyDescent="0.2">
      <c r="A242" s="150"/>
      <c r="B242" s="151"/>
      <c r="C242" s="151"/>
      <c r="D242" s="151"/>
      <c r="E242" s="151"/>
      <c r="F242" s="151"/>
      <c r="G242" s="151"/>
    </row>
    <row r="243" spans="1:7" s="15" customFormat="1" x14ac:dyDescent="0.2">
      <c r="A243" s="150"/>
      <c r="B243" s="151"/>
      <c r="C243" s="151"/>
      <c r="D243" s="151"/>
      <c r="E243" s="151"/>
      <c r="F243" s="151"/>
      <c r="G243" s="151"/>
    </row>
    <row r="244" spans="1:7" s="15" customFormat="1" x14ac:dyDescent="0.2">
      <c r="A244" s="150"/>
      <c r="B244" s="151"/>
      <c r="C244" s="151"/>
      <c r="D244" s="151"/>
      <c r="E244" s="151"/>
      <c r="F244" s="151"/>
      <c r="G244" s="151"/>
    </row>
    <row r="245" spans="1:7" s="15" customFormat="1" x14ac:dyDescent="0.2">
      <c r="A245" s="150"/>
      <c r="B245" s="151"/>
      <c r="C245" s="151"/>
      <c r="D245" s="151"/>
      <c r="E245" s="151"/>
      <c r="F245" s="151"/>
      <c r="G245" s="151"/>
    </row>
    <row r="246" spans="1:7" s="15" customFormat="1" x14ac:dyDescent="0.2">
      <c r="A246" s="150"/>
      <c r="B246" s="151"/>
      <c r="C246" s="151"/>
      <c r="D246" s="151"/>
      <c r="E246" s="151"/>
      <c r="F246" s="151"/>
      <c r="G246" s="151"/>
    </row>
    <row r="247" spans="1:7" s="15" customFormat="1" x14ac:dyDescent="0.2">
      <c r="A247" s="150"/>
      <c r="B247" s="151"/>
      <c r="C247" s="151"/>
      <c r="D247" s="151"/>
      <c r="E247" s="151"/>
      <c r="F247" s="151"/>
      <c r="G247" s="151"/>
    </row>
    <row r="248" spans="1:7" s="15" customFormat="1" x14ac:dyDescent="0.2">
      <c r="A248" s="150"/>
      <c r="B248" s="151"/>
      <c r="C248" s="151"/>
      <c r="D248" s="151"/>
      <c r="E248" s="151"/>
      <c r="F248" s="151"/>
      <c r="G248" s="151"/>
    </row>
    <row r="249" spans="1:7" s="15" customFormat="1" x14ac:dyDescent="0.2">
      <c r="A249" s="150"/>
      <c r="B249" s="151"/>
      <c r="C249" s="151"/>
      <c r="D249" s="151"/>
      <c r="E249" s="151"/>
      <c r="F249" s="151"/>
      <c r="G249" s="151"/>
    </row>
    <row r="250" spans="1:7" s="15" customFormat="1" x14ac:dyDescent="0.2">
      <c r="A250" s="150"/>
      <c r="B250" s="151"/>
      <c r="C250" s="151"/>
      <c r="D250" s="151"/>
      <c r="E250" s="151"/>
      <c r="F250" s="151"/>
      <c r="G250" s="151"/>
    </row>
    <row r="251" spans="1:7" s="15" customFormat="1" x14ac:dyDescent="0.2">
      <c r="A251" s="150"/>
      <c r="B251" s="151"/>
      <c r="C251" s="151"/>
      <c r="D251" s="151"/>
      <c r="E251" s="151"/>
      <c r="F251" s="151"/>
      <c r="G251" s="151"/>
    </row>
    <row r="252" spans="1:7" s="15" customFormat="1" x14ac:dyDescent="0.2">
      <c r="A252" s="150"/>
      <c r="B252" s="151"/>
      <c r="C252" s="151"/>
      <c r="D252" s="151"/>
      <c r="E252" s="151"/>
      <c r="F252" s="151"/>
      <c r="G252" s="151"/>
    </row>
    <row r="253" spans="1:7" s="15" customFormat="1" x14ac:dyDescent="0.2">
      <c r="A253" s="150"/>
      <c r="B253" s="151"/>
      <c r="C253" s="151"/>
      <c r="D253" s="151"/>
      <c r="E253" s="151"/>
      <c r="F253" s="151"/>
      <c r="G253" s="151"/>
    </row>
    <row r="254" spans="1:7" s="15" customFormat="1" x14ac:dyDescent="0.2">
      <c r="A254" s="150"/>
      <c r="B254" s="151"/>
      <c r="C254" s="151"/>
      <c r="D254" s="151"/>
      <c r="E254" s="151"/>
      <c r="F254" s="151"/>
      <c r="G254" s="151"/>
    </row>
    <row r="255" spans="1:7" s="15" customFormat="1" x14ac:dyDescent="0.2">
      <c r="A255" s="150"/>
      <c r="B255" s="151"/>
      <c r="C255" s="151"/>
      <c r="D255" s="151"/>
      <c r="E255" s="151"/>
      <c r="F255" s="151"/>
      <c r="G255" s="151"/>
    </row>
    <row r="256" spans="1:7" s="15" customFormat="1" x14ac:dyDescent="0.2">
      <c r="A256" s="150"/>
      <c r="B256" s="151"/>
      <c r="C256" s="151"/>
      <c r="D256" s="151"/>
      <c r="E256" s="151"/>
      <c r="F256" s="151"/>
      <c r="G256" s="151"/>
    </row>
    <row r="257" spans="1:7" s="15" customFormat="1" x14ac:dyDescent="0.2">
      <c r="A257" s="150"/>
      <c r="B257" s="151"/>
      <c r="C257" s="151"/>
      <c r="D257" s="151"/>
      <c r="E257" s="151"/>
      <c r="F257" s="151"/>
      <c r="G257" s="151"/>
    </row>
    <row r="258" spans="1:7" s="15" customFormat="1" x14ac:dyDescent="0.2">
      <c r="A258" s="150"/>
      <c r="B258" s="151"/>
      <c r="C258" s="151"/>
      <c r="D258" s="151"/>
      <c r="E258" s="151"/>
      <c r="F258" s="151"/>
      <c r="G258" s="151"/>
    </row>
    <row r="259" spans="1:7" s="15" customFormat="1" x14ac:dyDescent="0.2">
      <c r="A259" s="150"/>
      <c r="B259" s="151"/>
      <c r="C259" s="151"/>
      <c r="D259" s="151"/>
      <c r="E259" s="151"/>
      <c r="F259" s="151"/>
      <c r="G259" s="151"/>
    </row>
    <row r="260" spans="1:7" s="15" customFormat="1" x14ac:dyDescent="0.2">
      <c r="A260" s="150"/>
      <c r="B260" s="151"/>
      <c r="C260" s="151"/>
      <c r="D260" s="151"/>
      <c r="E260" s="151"/>
      <c r="F260" s="151"/>
      <c r="G260" s="151"/>
    </row>
    <row r="261" spans="1:7" s="15" customFormat="1" x14ac:dyDescent="0.2">
      <c r="A261" s="150"/>
      <c r="B261" s="151"/>
      <c r="C261" s="151"/>
      <c r="D261" s="151"/>
      <c r="E261" s="151"/>
      <c r="F261" s="151"/>
      <c r="G261" s="151"/>
    </row>
    <row r="262" spans="1:7" s="15" customFormat="1" x14ac:dyDescent="0.2">
      <c r="A262" s="150"/>
      <c r="B262" s="151"/>
      <c r="C262" s="151"/>
      <c r="D262" s="151"/>
      <c r="E262" s="151"/>
      <c r="F262" s="151"/>
      <c r="G262" s="151"/>
    </row>
    <row r="263" spans="1:7" s="15" customFormat="1" x14ac:dyDescent="0.2">
      <c r="A263" s="150"/>
      <c r="B263" s="151"/>
      <c r="C263" s="151"/>
      <c r="D263" s="151"/>
      <c r="E263" s="151"/>
      <c r="F263" s="151"/>
      <c r="G263" s="151"/>
    </row>
    <row r="264" spans="1:7" s="15" customFormat="1" x14ac:dyDescent="0.2">
      <c r="A264" s="150"/>
      <c r="B264" s="151"/>
      <c r="C264" s="151"/>
      <c r="D264" s="151"/>
      <c r="E264" s="151"/>
      <c r="F264" s="151"/>
      <c r="G264" s="151"/>
    </row>
    <row r="265" spans="1:7" s="15" customFormat="1" x14ac:dyDescent="0.2">
      <c r="A265" s="150"/>
      <c r="B265" s="151"/>
      <c r="C265" s="151"/>
      <c r="D265" s="151"/>
      <c r="E265" s="151"/>
      <c r="F265" s="151"/>
      <c r="G265" s="151"/>
    </row>
    <row r="266" spans="1:7" s="15" customFormat="1" x14ac:dyDescent="0.2">
      <c r="A266" s="150"/>
      <c r="B266" s="151"/>
      <c r="C266" s="151"/>
      <c r="D266" s="151"/>
      <c r="E266" s="151"/>
      <c r="F266" s="151"/>
      <c r="G266" s="151"/>
    </row>
    <row r="267" spans="1:7" s="15" customFormat="1" x14ac:dyDescent="0.2">
      <c r="A267" s="150"/>
      <c r="B267" s="151"/>
      <c r="C267" s="151"/>
      <c r="D267" s="151"/>
      <c r="E267" s="151"/>
      <c r="F267" s="151"/>
      <c r="G267" s="151"/>
    </row>
    <row r="268" spans="1:7" s="15" customFormat="1" x14ac:dyDescent="0.2">
      <c r="A268" s="150"/>
      <c r="B268" s="151"/>
      <c r="C268" s="151"/>
      <c r="D268" s="151"/>
      <c r="E268" s="151"/>
      <c r="F268" s="151"/>
      <c r="G268" s="151"/>
    </row>
    <row r="269" spans="1:7" s="15" customFormat="1" x14ac:dyDescent="0.2">
      <c r="A269" s="150"/>
      <c r="B269" s="151"/>
      <c r="C269" s="151"/>
      <c r="D269" s="151"/>
      <c r="E269" s="151"/>
      <c r="F269" s="151"/>
      <c r="G269" s="151"/>
    </row>
    <row r="270" spans="1:7" s="15" customFormat="1" x14ac:dyDescent="0.2">
      <c r="A270" s="150"/>
      <c r="B270" s="151"/>
      <c r="C270" s="151"/>
      <c r="D270" s="151"/>
      <c r="E270" s="151"/>
      <c r="F270" s="151"/>
      <c r="G270" s="151"/>
    </row>
    <row r="271" spans="1:7" s="15" customFormat="1" x14ac:dyDescent="0.2">
      <c r="A271" s="150"/>
      <c r="B271" s="151"/>
      <c r="C271" s="151"/>
      <c r="D271" s="151"/>
      <c r="E271" s="151"/>
      <c r="F271" s="151"/>
      <c r="G271" s="151"/>
    </row>
    <row r="272" spans="1:7" s="15" customFormat="1" x14ac:dyDescent="0.2">
      <c r="A272" s="150"/>
      <c r="B272" s="151"/>
      <c r="C272" s="151"/>
      <c r="D272" s="151"/>
      <c r="E272" s="151"/>
      <c r="F272" s="151"/>
      <c r="G272" s="151"/>
    </row>
    <row r="273" spans="1:7" s="15" customFormat="1" x14ac:dyDescent="0.2">
      <c r="A273" s="150"/>
      <c r="B273" s="151"/>
      <c r="C273" s="151"/>
      <c r="D273" s="151"/>
      <c r="E273" s="151"/>
      <c r="F273" s="151"/>
      <c r="G273" s="151"/>
    </row>
    <row r="274" spans="1:7" s="15" customFormat="1" x14ac:dyDescent="0.2">
      <c r="A274" s="150"/>
      <c r="B274" s="151"/>
      <c r="C274" s="151"/>
      <c r="D274" s="151"/>
      <c r="E274" s="151"/>
      <c r="F274" s="151"/>
      <c r="G274" s="151"/>
    </row>
    <row r="275" spans="1:7" s="15" customFormat="1" x14ac:dyDescent="0.2">
      <c r="A275" s="150"/>
      <c r="B275" s="151"/>
      <c r="C275" s="151"/>
      <c r="D275" s="151"/>
      <c r="E275" s="151"/>
      <c r="F275" s="151"/>
      <c r="G275" s="151"/>
    </row>
    <row r="276" spans="1:7" s="15" customFormat="1" x14ac:dyDescent="0.2">
      <c r="A276" s="150"/>
      <c r="B276" s="151"/>
      <c r="C276" s="151"/>
      <c r="D276" s="151"/>
      <c r="E276" s="151"/>
      <c r="F276" s="151"/>
      <c r="G276" s="151"/>
    </row>
    <row r="277" spans="1:7" s="15" customFormat="1" x14ac:dyDescent="0.2">
      <c r="A277" s="150"/>
      <c r="B277" s="151"/>
      <c r="C277" s="151"/>
      <c r="D277" s="151"/>
      <c r="E277" s="151"/>
      <c r="F277" s="151"/>
      <c r="G277" s="151"/>
    </row>
    <row r="278" spans="1:7" s="15" customFormat="1" x14ac:dyDescent="0.2">
      <c r="A278" s="150"/>
      <c r="B278" s="151"/>
      <c r="C278" s="151"/>
      <c r="D278" s="151"/>
      <c r="E278" s="151"/>
      <c r="F278" s="151"/>
      <c r="G278" s="151"/>
    </row>
    <row r="279" spans="1:7" s="15" customFormat="1" x14ac:dyDescent="0.2">
      <c r="A279" s="150"/>
      <c r="B279" s="151"/>
      <c r="C279" s="151"/>
      <c r="D279" s="151"/>
      <c r="E279" s="151"/>
      <c r="F279" s="151"/>
      <c r="G279" s="151"/>
    </row>
    <row r="280" spans="1:7" s="15" customFormat="1" x14ac:dyDescent="0.2">
      <c r="A280" s="150"/>
      <c r="B280" s="151"/>
      <c r="C280" s="151"/>
      <c r="D280" s="151"/>
      <c r="E280" s="151"/>
      <c r="F280" s="151"/>
      <c r="G280" s="151"/>
    </row>
    <row r="281" spans="1:7" s="15" customFormat="1" x14ac:dyDescent="0.2">
      <c r="A281" s="150"/>
      <c r="B281" s="151"/>
      <c r="C281" s="151"/>
      <c r="D281" s="151"/>
      <c r="E281" s="151"/>
      <c r="F281" s="151"/>
      <c r="G281" s="151"/>
    </row>
    <row r="282" spans="1:7" s="15" customFormat="1" x14ac:dyDescent="0.2">
      <c r="A282" s="150"/>
      <c r="B282" s="151"/>
      <c r="C282" s="151"/>
      <c r="D282" s="151"/>
      <c r="E282" s="151"/>
      <c r="F282" s="151"/>
      <c r="G282" s="151"/>
    </row>
    <row r="283" spans="1:7" s="15" customFormat="1" x14ac:dyDescent="0.2">
      <c r="A283" s="150"/>
      <c r="B283" s="151"/>
      <c r="C283" s="151"/>
      <c r="D283" s="151"/>
      <c r="E283" s="151"/>
      <c r="F283" s="151"/>
      <c r="G283" s="151"/>
    </row>
    <row r="284" spans="1:7" s="15" customFormat="1" x14ac:dyDescent="0.2">
      <c r="A284" s="150"/>
      <c r="B284" s="151"/>
      <c r="C284" s="151"/>
      <c r="D284" s="151"/>
      <c r="E284" s="151"/>
      <c r="F284" s="151"/>
      <c r="G284" s="151"/>
    </row>
    <row r="285" spans="1:7" s="15" customFormat="1" x14ac:dyDescent="0.2">
      <c r="A285" s="150"/>
      <c r="B285" s="151"/>
      <c r="C285" s="151"/>
      <c r="D285" s="151"/>
      <c r="E285" s="151"/>
      <c r="F285" s="151"/>
      <c r="G285" s="151"/>
    </row>
    <row r="286" spans="1:7" s="15" customFormat="1" x14ac:dyDescent="0.2">
      <c r="A286" s="150"/>
      <c r="B286" s="151"/>
      <c r="C286" s="151"/>
      <c r="D286" s="151"/>
      <c r="E286" s="151"/>
      <c r="F286" s="151"/>
      <c r="G286" s="151"/>
    </row>
    <row r="287" spans="1:7" s="15" customFormat="1" x14ac:dyDescent="0.2">
      <c r="A287" s="150"/>
      <c r="B287" s="151"/>
      <c r="C287" s="151"/>
      <c r="D287" s="151"/>
      <c r="E287" s="151"/>
      <c r="F287" s="151"/>
      <c r="G287" s="151"/>
    </row>
    <row r="288" spans="1:7" s="15" customFormat="1" x14ac:dyDescent="0.2">
      <c r="A288" s="150"/>
      <c r="B288" s="151"/>
      <c r="C288" s="151"/>
      <c r="D288" s="151"/>
      <c r="E288" s="151"/>
      <c r="F288" s="151"/>
      <c r="G288" s="151"/>
    </row>
    <row r="289" spans="1:7" s="15" customFormat="1" x14ac:dyDescent="0.2">
      <c r="A289" s="150"/>
      <c r="B289" s="151"/>
      <c r="C289" s="151"/>
      <c r="D289" s="151"/>
      <c r="E289" s="151"/>
      <c r="F289" s="151"/>
      <c r="G289" s="151"/>
    </row>
    <row r="290" spans="1:7" s="15" customFormat="1" x14ac:dyDescent="0.2">
      <c r="A290" s="150"/>
      <c r="B290" s="151"/>
      <c r="C290" s="151"/>
      <c r="D290" s="151"/>
      <c r="E290" s="151"/>
      <c r="F290" s="151"/>
      <c r="G290" s="151"/>
    </row>
    <row r="291" spans="1:7" s="15" customFormat="1" x14ac:dyDescent="0.2">
      <c r="A291" s="150"/>
      <c r="B291" s="151"/>
      <c r="C291" s="151"/>
      <c r="D291" s="151"/>
      <c r="E291" s="151"/>
      <c r="F291" s="151"/>
      <c r="G291" s="151"/>
    </row>
    <row r="292" spans="1:7" s="15" customFormat="1" x14ac:dyDescent="0.2">
      <c r="A292" s="150"/>
      <c r="B292" s="151"/>
      <c r="C292" s="151"/>
      <c r="D292" s="151"/>
      <c r="E292" s="151"/>
      <c r="F292" s="151"/>
      <c r="G292" s="151"/>
    </row>
    <row r="293" spans="1:7" s="15" customFormat="1" x14ac:dyDescent="0.2">
      <c r="A293" s="150"/>
      <c r="B293" s="151"/>
      <c r="C293" s="151"/>
      <c r="D293" s="151"/>
      <c r="E293" s="151"/>
      <c r="F293" s="151"/>
      <c r="G293" s="151"/>
    </row>
    <row r="294" spans="1:7" s="15" customFormat="1" x14ac:dyDescent="0.2">
      <c r="A294" s="150"/>
      <c r="B294" s="151"/>
      <c r="C294" s="151"/>
      <c r="D294" s="151"/>
      <c r="E294" s="151"/>
      <c r="F294" s="151"/>
      <c r="G294" s="151"/>
    </row>
    <row r="295" spans="1:7" s="15" customFormat="1" x14ac:dyDescent="0.2">
      <c r="A295" s="150"/>
      <c r="B295" s="151"/>
      <c r="C295" s="151"/>
      <c r="D295" s="151"/>
      <c r="E295" s="151"/>
      <c r="F295" s="151"/>
      <c r="G295" s="151"/>
    </row>
    <row r="296" spans="1:7" s="15" customFormat="1" x14ac:dyDescent="0.2">
      <c r="A296" s="150"/>
      <c r="B296" s="151"/>
      <c r="C296" s="151"/>
      <c r="D296" s="151"/>
      <c r="E296" s="151"/>
      <c r="F296" s="151"/>
      <c r="G296" s="151"/>
    </row>
    <row r="297" spans="1:7" s="15" customFormat="1" x14ac:dyDescent="0.2">
      <c r="A297" s="150"/>
      <c r="B297" s="151"/>
      <c r="C297" s="151"/>
      <c r="D297" s="151"/>
      <c r="E297" s="151"/>
      <c r="F297" s="151"/>
      <c r="G297" s="151"/>
    </row>
    <row r="298" spans="1:7" s="15" customFormat="1" x14ac:dyDescent="0.2">
      <c r="A298" s="150"/>
      <c r="B298" s="151"/>
      <c r="C298" s="151"/>
      <c r="D298" s="151"/>
      <c r="E298" s="151"/>
      <c r="F298" s="151"/>
      <c r="G298" s="151"/>
    </row>
    <row r="299" spans="1:7" s="15" customFormat="1" x14ac:dyDescent="0.2">
      <c r="A299" s="150"/>
      <c r="B299" s="151"/>
      <c r="C299" s="151"/>
      <c r="D299" s="151"/>
      <c r="E299" s="151"/>
      <c r="F299" s="151"/>
      <c r="G299" s="151"/>
    </row>
    <row r="300" spans="1:7" s="15" customFormat="1" x14ac:dyDescent="0.2">
      <c r="A300" s="150"/>
      <c r="B300" s="151"/>
      <c r="C300" s="151"/>
      <c r="D300" s="151"/>
      <c r="E300" s="151"/>
      <c r="F300" s="151"/>
      <c r="G300" s="151"/>
    </row>
    <row r="301" spans="1:7" s="15" customFormat="1" x14ac:dyDescent="0.2">
      <c r="A301" s="150"/>
      <c r="B301" s="151"/>
      <c r="C301" s="151"/>
      <c r="D301" s="151"/>
      <c r="E301" s="151"/>
      <c r="F301" s="151"/>
      <c r="G301" s="151"/>
    </row>
    <row r="302" spans="1:7" s="15" customFormat="1" x14ac:dyDescent="0.2">
      <c r="A302" s="150"/>
      <c r="B302" s="151"/>
      <c r="C302" s="151"/>
      <c r="D302" s="151"/>
      <c r="E302" s="151"/>
      <c r="F302" s="151"/>
      <c r="G302" s="151"/>
    </row>
    <row r="303" spans="1:7" s="15" customFormat="1" x14ac:dyDescent="0.2">
      <c r="A303" s="150"/>
      <c r="B303" s="151"/>
      <c r="C303" s="151"/>
      <c r="D303" s="151"/>
      <c r="E303" s="151"/>
      <c r="F303" s="151"/>
      <c r="G303" s="151"/>
    </row>
    <row r="304" spans="1:7" s="15" customFormat="1" x14ac:dyDescent="0.2">
      <c r="A304" s="150"/>
      <c r="B304" s="151"/>
      <c r="C304" s="151"/>
      <c r="D304" s="151"/>
      <c r="E304" s="151"/>
      <c r="F304" s="151"/>
      <c r="G304" s="151"/>
    </row>
    <row r="305" spans="1:7" s="15" customFormat="1" x14ac:dyDescent="0.2">
      <c r="A305" s="150"/>
      <c r="B305" s="151"/>
      <c r="C305" s="151"/>
      <c r="D305" s="151"/>
      <c r="E305" s="151"/>
      <c r="F305" s="151"/>
      <c r="G305" s="151"/>
    </row>
    <row r="306" spans="1:7" s="15" customFormat="1" x14ac:dyDescent="0.2">
      <c r="A306" s="150"/>
      <c r="B306" s="151"/>
      <c r="C306" s="151"/>
      <c r="D306" s="151"/>
      <c r="E306" s="151"/>
      <c r="F306" s="151"/>
      <c r="G306" s="151"/>
    </row>
    <row r="307" spans="1:7" s="15" customFormat="1" x14ac:dyDescent="0.2">
      <c r="A307" s="150"/>
      <c r="B307" s="151"/>
      <c r="C307" s="151"/>
      <c r="D307" s="151"/>
      <c r="E307" s="151"/>
      <c r="F307" s="151"/>
      <c r="G307" s="151"/>
    </row>
    <row r="308" spans="1:7" s="15" customFormat="1" x14ac:dyDescent="0.2">
      <c r="A308" s="150"/>
      <c r="B308" s="151"/>
      <c r="C308" s="151"/>
      <c r="D308" s="151"/>
      <c r="E308" s="151"/>
      <c r="F308" s="151"/>
      <c r="G308" s="151"/>
    </row>
    <row r="309" spans="1:7" s="15" customFormat="1" x14ac:dyDescent="0.2">
      <c r="A309" s="150"/>
      <c r="B309" s="151"/>
      <c r="C309" s="151"/>
      <c r="D309" s="151"/>
      <c r="E309" s="151"/>
      <c r="F309" s="151"/>
      <c r="G309" s="151"/>
    </row>
  </sheetData>
  <mergeCells count="1">
    <mergeCell ref="B1:G1"/>
  </mergeCells>
  <conditionalFormatting sqref="B3:G69">
    <cfRule type="cellIs" dxfId="11" priority="2" stopIfTrue="1" operator="equal">
      <formula>"Elevated Need"</formula>
    </cfRule>
  </conditionalFormatting>
  <conditionalFormatting sqref="A1:G69">
    <cfRule type="cellIs" dxfId="10" priority="1" stopIfTrue="1" operator="equal">
      <formula>"Low Need"</formula>
    </cfRule>
  </conditionalFormatting>
  <hyperlinks>
    <hyperlink ref="B2" location="'4.1 Maternal and Child Health'!A1" display="Maternal and Child Health Domain" xr:uid="{00000000-0004-0000-0A00-000000000000}"/>
    <hyperlink ref="C2" location="'4.2 Substance Use Domain'!A1" display="Substance Use Domain" xr:uid="{00000000-0004-0000-0A00-000001000000}"/>
    <hyperlink ref="D2" location="'4.3 Socioeconomic Status Domain'!A1" display="Socioeconomic Status Domain" xr:uid="{00000000-0004-0000-0A00-000002000000}"/>
    <hyperlink ref="E2" location="'4.4Child Safety&amp;Maltreatment'!A1" display="Child Safety and Maltreatment Domain" xr:uid="{00000000-0004-0000-0A00-000003000000}"/>
    <hyperlink ref="F2" location="'4.5Community&amp;Environment Domain'!A1" display="Community Environment Domain" xr:uid="{00000000-0004-0000-0A00-000004000000}"/>
    <hyperlink ref="G2" location="'4.6 Child Care Domain'!A1" display="Child Care Domain" xr:uid="{00000000-0004-0000-0A00-000005000000}"/>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8"/>
  <sheetViews>
    <sheetView tabSelected="1" workbookViewId="0">
      <selection activeCell="A8" sqref="A8"/>
    </sheetView>
  </sheetViews>
  <sheetFormatPr baseColWidth="10" defaultColWidth="8.6640625" defaultRowHeight="14" x14ac:dyDescent="0.15"/>
  <cols>
    <col min="1" max="1" width="212.5" style="138" customWidth="1"/>
    <col min="2" max="16384" width="8.6640625" style="139"/>
  </cols>
  <sheetData>
    <row r="1" spans="1:1" ht="51" customHeight="1" x14ac:dyDescent="0.15"/>
    <row r="2" spans="1:1" ht="18.5" customHeight="1" x14ac:dyDescent="0.2">
      <c r="A2" s="143"/>
    </row>
    <row r="3" spans="1:1" ht="16" x14ac:dyDescent="0.15">
      <c r="A3" s="144" t="s">
        <v>378</v>
      </c>
    </row>
    <row r="4" spans="1:1" ht="16" x14ac:dyDescent="0.15">
      <c r="A4" s="145" t="s">
        <v>379</v>
      </c>
    </row>
    <row r="5" spans="1:1" ht="16" x14ac:dyDescent="0.15">
      <c r="A5" s="145" t="s">
        <v>380</v>
      </c>
    </row>
    <row r="6" spans="1:1" ht="32" x14ac:dyDescent="0.15">
      <c r="A6" s="145" t="s">
        <v>384</v>
      </c>
    </row>
    <row r="7" spans="1:1" ht="15" x14ac:dyDescent="0.2">
      <c r="A7" s="143"/>
    </row>
    <row r="8" spans="1:1" ht="16" x14ac:dyDescent="0.15">
      <c r="A8" s="144" t="s">
        <v>381</v>
      </c>
    </row>
    <row r="9" spans="1:1" ht="16" x14ac:dyDescent="0.15">
      <c r="A9" s="145" t="s">
        <v>383</v>
      </c>
    </row>
    <row r="10" spans="1:1" ht="16" x14ac:dyDescent="0.15">
      <c r="A10" s="145" t="s">
        <v>380</v>
      </c>
    </row>
    <row r="11" spans="1:1" ht="32" x14ac:dyDescent="0.15">
      <c r="A11" s="145" t="s">
        <v>382</v>
      </c>
    </row>
    <row r="12" spans="1:1" ht="15" x14ac:dyDescent="0.2">
      <c r="A12" s="143"/>
    </row>
    <row r="13" spans="1:1" ht="15" x14ac:dyDescent="0.15">
      <c r="A13" s="146" t="s">
        <v>30</v>
      </c>
    </row>
    <row r="14" spans="1:1" ht="15" x14ac:dyDescent="0.15">
      <c r="A14" s="147" t="s">
        <v>357</v>
      </c>
    </row>
    <row r="15" spans="1:1" ht="15" x14ac:dyDescent="0.15">
      <c r="A15" s="147" t="s">
        <v>385</v>
      </c>
    </row>
    <row r="16" spans="1:1" ht="15" x14ac:dyDescent="0.15">
      <c r="A16" s="147" t="s">
        <v>386</v>
      </c>
    </row>
    <row r="17" spans="1:1" s="138" customFormat="1" ht="32" x14ac:dyDescent="0.15">
      <c r="A17" s="145" t="s">
        <v>403</v>
      </c>
    </row>
    <row r="18" spans="1:1" ht="15" x14ac:dyDescent="0.2">
      <c r="A18" s="143"/>
    </row>
    <row r="19" spans="1:1" s="138" customFormat="1" ht="16" x14ac:dyDescent="0.15">
      <c r="A19" s="144" t="s">
        <v>387</v>
      </c>
    </row>
    <row r="20" spans="1:1" s="138" customFormat="1" ht="16" x14ac:dyDescent="0.15">
      <c r="A20" s="145" t="s">
        <v>393</v>
      </c>
    </row>
    <row r="21" spans="1:1" s="138" customFormat="1" ht="16" x14ac:dyDescent="0.15">
      <c r="A21" s="145" t="s">
        <v>388</v>
      </c>
    </row>
    <row r="22" spans="1:1" s="138" customFormat="1" ht="32" x14ac:dyDescent="0.15">
      <c r="A22" s="145" t="s">
        <v>406</v>
      </c>
    </row>
    <row r="23" spans="1:1" ht="15" x14ac:dyDescent="0.15">
      <c r="A23" s="147"/>
    </row>
    <row r="24" spans="1:1" ht="16" x14ac:dyDescent="0.15">
      <c r="A24" s="144" t="s">
        <v>130</v>
      </c>
    </row>
    <row r="25" spans="1:1" ht="16" x14ac:dyDescent="0.15">
      <c r="A25" s="145" t="s">
        <v>389</v>
      </c>
    </row>
    <row r="26" spans="1:1" ht="16" x14ac:dyDescent="0.15">
      <c r="A26" s="145" t="s">
        <v>390</v>
      </c>
    </row>
    <row r="27" spans="1:1" ht="16" x14ac:dyDescent="0.15">
      <c r="A27" s="145" t="s">
        <v>391</v>
      </c>
    </row>
    <row r="28" spans="1:1" ht="32" x14ac:dyDescent="0.15">
      <c r="A28" s="145" t="s">
        <v>392</v>
      </c>
    </row>
    <row r="29" spans="1:1" ht="15" x14ac:dyDescent="0.2">
      <c r="A29" s="143"/>
    </row>
    <row r="30" spans="1:1" ht="15" x14ac:dyDescent="0.15">
      <c r="A30" s="146" t="s">
        <v>354</v>
      </c>
    </row>
    <row r="31" spans="1:1" ht="15" x14ac:dyDescent="0.15">
      <c r="A31" s="147" t="s">
        <v>394</v>
      </c>
    </row>
    <row r="32" spans="1:1" ht="15" x14ac:dyDescent="0.15">
      <c r="A32" s="147" t="s">
        <v>390</v>
      </c>
    </row>
    <row r="33" spans="1:1" ht="15" x14ac:dyDescent="0.15">
      <c r="A33" s="147" t="s">
        <v>395</v>
      </c>
    </row>
    <row r="34" spans="1:1" s="138" customFormat="1" ht="32" x14ac:dyDescent="0.15">
      <c r="A34" s="145" t="s">
        <v>407</v>
      </c>
    </row>
    <row r="35" spans="1:1" ht="15" x14ac:dyDescent="0.2">
      <c r="A35" s="143"/>
    </row>
    <row r="36" spans="1:1" s="138" customFormat="1" ht="16" x14ac:dyDescent="0.15">
      <c r="A36" s="144" t="s">
        <v>216</v>
      </c>
    </row>
    <row r="37" spans="1:1" s="138" customFormat="1" ht="16" x14ac:dyDescent="0.15">
      <c r="A37" s="145" t="s">
        <v>400</v>
      </c>
    </row>
    <row r="38" spans="1:1" s="138" customFormat="1" ht="16" x14ac:dyDescent="0.15">
      <c r="A38" s="145" t="s">
        <v>390</v>
      </c>
    </row>
    <row r="39" spans="1:1" s="138" customFormat="1" ht="16" x14ac:dyDescent="0.15">
      <c r="A39" s="145" t="s">
        <v>396</v>
      </c>
    </row>
    <row r="40" spans="1:1" s="138" customFormat="1" ht="48" x14ac:dyDescent="0.15">
      <c r="A40" s="145" t="s">
        <v>404</v>
      </c>
    </row>
    <row r="41" spans="1:1" ht="15" x14ac:dyDescent="0.2">
      <c r="A41" s="143"/>
    </row>
    <row r="42" spans="1:1" ht="16" x14ac:dyDescent="0.15">
      <c r="A42" s="144" t="s">
        <v>397</v>
      </c>
    </row>
    <row r="43" spans="1:1" ht="16" x14ac:dyDescent="0.15">
      <c r="A43" s="145" t="s">
        <v>399</v>
      </c>
    </row>
    <row r="44" spans="1:1" ht="16" x14ac:dyDescent="0.15">
      <c r="A44" s="145" t="s">
        <v>398</v>
      </c>
    </row>
    <row r="45" spans="1:1" ht="32" x14ac:dyDescent="0.15">
      <c r="A45" s="145" t="s">
        <v>405</v>
      </c>
    </row>
    <row r="46" spans="1:1" ht="15" x14ac:dyDescent="0.2">
      <c r="A46" s="143"/>
    </row>
    <row r="47" spans="1:1" ht="15" x14ac:dyDescent="0.2">
      <c r="A47" s="143"/>
    </row>
    <row r="48" spans="1:1" ht="15" x14ac:dyDescent="0.2">
      <c r="A48" s="14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7"/>
  <sheetViews>
    <sheetView topLeftCell="A42" workbookViewId="0">
      <selection activeCell="A2" sqref="A2"/>
    </sheetView>
  </sheetViews>
  <sheetFormatPr baseColWidth="10" defaultColWidth="8.6640625" defaultRowHeight="15" x14ac:dyDescent="0.2"/>
  <cols>
    <col min="1" max="1" width="11.5" style="22" customWidth="1"/>
    <col min="2" max="2" width="20.6640625" style="20" customWidth="1"/>
    <col min="3" max="3" width="31.5" style="20" customWidth="1"/>
    <col min="4" max="4" width="12.1640625" style="118" customWidth="1"/>
    <col min="5" max="5" width="12.5" style="118" customWidth="1"/>
    <col min="6" max="6" width="40.6640625" style="19" customWidth="1"/>
    <col min="7" max="7" width="20.1640625" style="19" customWidth="1"/>
    <col min="8" max="8" width="15.83203125" style="119" customWidth="1"/>
    <col min="9" max="9" width="13.83203125" style="20" customWidth="1"/>
    <col min="10" max="16384" width="8.6640625" style="20"/>
  </cols>
  <sheetData>
    <row r="1" spans="1:9" s="115" customFormat="1" ht="64" x14ac:dyDescent="0.2">
      <c r="A1" s="114" t="s">
        <v>17</v>
      </c>
      <c r="B1" s="114" t="s">
        <v>372</v>
      </c>
      <c r="C1" s="114" t="s">
        <v>18</v>
      </c>
      <c r="D1" s="116" t="s">
        <v>122</v>
      </c>
      <c r="E1" s="116" t="s">
        <v>46</v>
      </c>
      <c r="F1" s="114" t="s">
        <v>35</v>
      </c>
      <c r="G1" s="114" t="s">
        <v>36</v>
      </c>
      <c r="H1" s="116" t="s">
        <v>45</v>
      </c>
    </row>
    <row r="2" spans="1:9" s="22" customFormat="1" x14ac:dyDescent="0.2">
      <c r="A2" s="34" t="s">
        <v>334</v>
      </c>
      <c r="B2" s="112"/>
      <c r="C2" s="113"/>
      <c r="D2" s="117"/>
      <c r="E2" s="117"/>
      <c r="F2" s="113"/>
      <c r="G2" s="113"/>
      <c r="H2" s="117"/>
    </row>
    <row r="3" spans="1:9" x14ac:dyDescent="0.2">
      <c r="A3" s="112"/>
      <c r="B3" s="34" t="s">
        <v>299</v>
      </c>
      <c r="C3" s="33" t="s">
        <v>19</v>
      </c>
      <c r="D3" s="12" t="s">
        <v>123</v>
      </c>
      <c r="E3" s="12">
        <v>2016</v>
      </c>
      <c r="F3" s="33" t="s">
        <v>37</v>
      </c>
      <c r="G3" s="33" t="s">
        <v>38</v>
      </c>
      <c r="H3" s="12">
        <v>7</v>
      </c>
      <c r="I3" s="19"/>
    </row>
    <row r="4" spans="1:9" x14ac:dyDescent="0.2">
      <c r="A4" s="34"/>
      <c r="B4" s="34" t="s">
        <v>20</v>
      </c>
      <c r="C4" s="33" t="s">
        <v>340</v>
      </c>
      <c r="D4" s="12" t="s">
        <v>124</v>
      </c>
      <c r="E4" s="12" t="s">
        <v>39</v>
      </c>
      <c r="F4" s="33" t="s">
        <v>40</v>
      </c>
      <c r="G4" s="33" t="s">
        <v>41</v>
      </c>
      <c r="H4" s="12">
        <v>8</v>
      </c>
      <c r="I4" s="19"/>
    </row>
    <row r="5" spans="1:9" x14ac:dyDescent="0.2">
      <c r="A5" s="34"/>
      <c r="B5" s="34" t="s">
        <v>21</v>
      </c>
      <c r="C5" s="33" t="s">
        <v>22</v>
      </c>
      <c r="D5" s="12" t="s">
        <v>124</v>
      </c>
      <c r="E5" s="12" t="s">
        <v>39</v>
      </c>
      <c r="F5" s="33" t="s">
        <v>40</v>
      </c>
      <c r="G5" s="33" t="s">
        <v>41</v>
      </c>
      <c r="H5" s="12">
        <v>8</v>
      </c>
      <c r="I5" s="19"/>
    </row>
    <row r="6" spans="1:9" x14ac:dyDescent="0.2">
      <c r="A6" s="34"/>
      <c r="B6" s="34" t="s">
        <v>23</v>
      </c>
      <c r="C6" s="33" t="s">
        <v>341</v>
      </c>
      <c r="D6" s="12" t="s">
        <v>123</v>
      </c>
      <c r="E6" s="12">
        <v>2016</v>
      </c>
      <c r="F6" s="33" t="s">
        <v>343</v>
      </c>
      <c r="G6" s="33" t="s">
        <v>44</v>
      </c>
      <c r="H6" s="12">
        <v>6</v>
      </c>
      <c r="I6" s="19"/>
    </row>
    <row r="7" spans="1:9" x14ac:dyDescent="0.2">
      <c r="A7" s="34"/>
      <c r="B7" s="34" t="s">
        <v>301</v>
      </c>
      <c r="C7" s="33" t="s">
        <v>25</v>
      </c>
      <c r="D7" s="12" t="s">
        <v>123</v>
      </c>
      <c r="E7" s="12">
        <v>2016</v>
      </c>
      <c r="F7" s="33" t="s">
        <v>343</v>
      </c>
      <c r="G7" s="33" t="s">
        <v>44</v>
      </c>
      <c r="H7" s="12">
        <v>6</v>
      </c>
      <c r="I7" s="19"/>
    </row>
    <row r="8" spans="1:9" x14ac:dyDescent="0.2">
      <c r="A8" s="34"/>
      <c r="B8" s="34" t="s">
        <v>26</v>
      </c>
      <c r="C8" s="33" t="s">
        <v>27</v>
      </c>
      <c r="D8" s="12" t="s">
        <v>123</v>
      </c>
      <c r="E8" s="12">
        <v>2016</v>
      </c>
      <c r="F8" s="33" t="s">
        <v>42</v>
      </c>
      <c r="G8" s="33" t="s">
        <v>43</v>
      </c>
      <c r="H8" s="12">
        <v>7</v>
      </c>
      <c r="I8" s="19"/>
    </row>
    <row r="9" spans="1:9" x14ac:dyDescent="0.2">
      <c r="A9" s="34"/>
      <c r="B9" s="34" t="s">
        <v>28</v>
      </c>
      <c r="C9" s="33" t="s">
        <v>29</v>
      </c>
      <c r="D9" s="12" t="s">
        <v>123</v>
      </c>
      <c r="E9" s="12">
        <v>2016</v>
      </c>
      <c r="F9" s="33" t="s">
        <v>42</v>
      </c>
      <c r="G9" s="33" t="s">
        <v>43</v>
      </c>
      <c r="H9" s="12">
        <v>7</v>
      </c>
      <c r="I9" s="19"/>
    </row>
    <row r="10" spans="1:9" x14ac:dyDescent="0.2">
      <c r="A10" s="34"/>
      <c r="B10" s="34" t="s">
        <v>30</v>
      </c>
      <c r="C10" s="33" t="s">
        <v>357</v>
      </c>
      <c r="D10" s="12" t="s">
        <v>123</v>
      </c>
      <c r="E10" s="12">
        <v>2016</v>
      </c>
      <c r="F10" s="33" t="s">
        <v>342</v>
      </c>
      <c r="G10" s="33" t="s">
        <v>44</v>
      </c>
      <c r="H10" s="12">
        <v>7</v>
      </c>
      <c r="I10" s="19"/>
    </row>
    <row r="11" spans="1:9" x14ac:dyDescent="0.2">
      <c r="A11" s="34"/>
      <c r="B11" s="34" t="s">
        <v>302</v>
      </c>
      <c r="C11" s="33" t="s">
        <v>32</v>
      </c>
      <c r="D11" s="12" t="s">
        <v>123</v>
      </c>
      <c r="E11" s="12" t="s">
        <v>233</v>
      </c>
      <c r="F11" s="33" t="s">
        <v>344</v>
      </c>
      <c r="G11" s="33" t="s">
        <v>44</v>
      </c>
      <c r="H11" s="12">
        <v>7</v>
      </c>
      <c r="I11" s="19"/>
    </row>
    <row r="12" spans="1:9" x14ac:dyDescent="0.2">
      <c r="A12" s="34"/>
      <c r="B12" s="34" t="s">
        <v>33</v>
      </c>
      <c r="C12" s="33" t="s">
        <v>34</v>
      </c>
      <c r="D12" s="12" t="s">
        <v>123</v>
      </c>
      <c r="E12" s="12" t="s">
        <v>233</v>
      </c>
      <c r="F12" s="33" t="s">
        <v>344</v>
      </c>
      <c r="G12" s="33" t="s">
        <v>44</v>
      </c>
      <c r="H12" s="12">
        <v>6</v>
      </c>
      <c r="I12" s="19"/>
    </row>
    <row r="13" spans="1:9" x14ac:dyDescent="0.2">
      <c r="A13" s="34"/>
      <c r="B13" s="34" t="s">
        <v>125</v>
      </c>
      <c r="C13" s="33" t="s">
        <v>345</v>
      </c>
      <c r="D13" s="12" t="s">
        <v>123</v>
      </c>
      <c r="E13" s="12" t="s">
        <v>127</v>
      </c>
      <c r="F13" s="33" t="s">
        <v>346</v>
      </c>
      <c r="G13" s="33" t="s">
        <v>128</v>
      </c>
      <c r="H13" s="12">
        <v>7</v>
      </c>
      <c r="I13" s="19"/>
    </row>
    <row r="14" spans="1:9" x14ac:dyDescent="0.2">
      <c r="A14" s="34"/>
      <c r="B14" s="34"/>
      <c r="C14" s="33"/>
      <c r="D14" s="12"/>
      <c r="E14" s="12"/>
      <c r="F14" s="33"/>
      <c r="G14" s="33"/>
      <c r="H14" s="12"/>
      <c r="I14" s="19"/>
    </row>
    <row r="15" spans="1:9" x14ac:dyDescent="0.2">
      <c r="A15" s="34" t="s">
        <v>335</v>
      </c>
      <c r="B15" s="112"/>
      <c r="C15" s="113"/>
      <c r="D15" s="117"/>
      <c r="E15" s="117"/>
      <c r="F15" s="113"/>
      <c r="G15" s="113"/>
      <c r="H15" s="117"/>
      <c r="I15" s="19"/>
    </row>
    <row r="16" spans="1:9" x14ac:dyDescent="0.2">
      <c r="A16" s="34"/>
      <c r="B16" s="34" t="s">
        <v>130</v>
      </c>
      <c r="C16" s="33" t="s">
        <v>356</v>
      </c>
      <c r="D16" s="12" t="s">
        <v>123</v>
      </c>
      <c r="E16" s="12">
        <v>2017</v>
      </c>
      <c r="F16" s="33" t="s">
        <v>342</v>
      </c>
      <c r="G16" s="33" t="s">
        <v>44</v>
      </c>
      <c r="H16" s="12">
        <v>7</v>
      </c>
      <c r="I16" s="19"/>
    </row>
    <row r="17" spans="1:9" x14ac:dyDescent="0.2">
      <c r="A17" s="34"/>
      <c r="B17" s="34" t="s">
        <v>132</v>
      </c>
      <c r="C17" s="33" t="s">
        <v>133</v>
      </c>
      <c r="D17" s="12" t="s">
        <v>123</v>
      </c>
      <c r="E17" s="12">
        <v>2018</v>
      </c>
      <c r="F17" s="33" t="s">
        <v>134</v>
      </c>
      <c r="G17" s="33" t="s">
        <v>135</v>
      </c>
      <c r="H17" s="12">
        <v>4</v>
      </c>
      <c r="I17" s="19"/>
    </row>
    <row r="18" spans="1:9" x14ac:dyDescent="0.2">
      <c r="A18" s="34"/>
      <c r="B18" s="34" t="s">
        <v>136</v>
      </c>
      <c r="C18" s="33" t="s">
        <v>137</v>
      </c>
      <c r="D18" s="12" t="s">
        <v>123</v>
      </c>
      <c r="E18" s="12">
        <v>2018</v>
      </c>
      <c r="F18" s="33" t="s">
        <v>134</v>
      </c>
      <c r="G18" s="33" t="s">
        <v>135</v>
      </c>
      <c r="H18" s="12">
        <v>5</v>
      </c>
      <c r="I18" s="19"/>
    </row>
    <row r="19" spans="1:9" x14ac:dyDescent="0.2">
      <c r="A19" s="34"/>
      <c r="B19" s="34" t="s">
        <v>138</v>
      </c>
      <c r="C19" s="33" t="s">
        <v>139</v>
      </c>
      <c r="D19" s="12" t="s">
        <v>123</v>
      </c>
      <c r="E19" s="12">
        <v>2018</v>
      </c>
      <c r="F19" s="33" t="s">
        <v>134</v>
      </c>
      <c r="G19" s="33" t="s">
        <v>140</v>
      </c>
      <c r="H19" s="12">
        <v>4</v>
      </c>
      <c r="I19" s="19"/>
    </row>
    <row r="20" spans="1:9" x14ac:dyDescent="0.2">
      <c r="A20" s="34"/>
      <c r="B20" s="34" t="s">
        <v>141</v>
      </c>
      <c r="C20" s="33" t="s">
        <v>142</v>
      </c>
      <c r="D20" s="12" t="s">
        <v>123</v>
      </c>
      <c r="E20" s="12">
        <v>2017</v>
      </c>
      <c r="F20" s="33" t="s">
        <v>347</v>
      </c>
      <c r="G20" s="33" t="s">
        <v>143</v>
      </c>
      <c r="H20" s="12">
        <v>3</v>
      </c>
      <c r="I20" s="19"/>
    </row>
    <row r="21" spans="1:9" x14ac:dyDescent="0.2">
      <c r="A21" s="34"/>
      <c r="B21" s="34" t="s">
        <v>144</v>
      </c>
      <c r="C21" s="33" t="s">
        <v>145</v>
      </c>
      <c r="D21" s="12" t="s">
        <v>123</v>
      </c>
      <c r="E21" s="12">
        <v>2017</v>
      </c>
      <c r="F21" s="33" t="s">
        <v>146</v>
      </c>
      <c r="G21" s="33" t="s">
        <v>147</v>
      </c>
      <c r="H21" s="12">
        <v>5</v>
      </c>
      <c r="I21" s="19"/>
    </row>
    <row r="22" spans="1:9" x14ac:dyDescent="0.2">
      <c r="A22" s="34"/>
      <c r="B22" s="34" t="s">
        <v>304</v>
      </c>
      <c r="C22" s="33" t="s">
        <v>149</v>
      </c>
      <c r="D22" s="12" t="s">
        <v>123</v>
      </c>
      <c r="E22" s="12" t="s">
        <v>150</v>
      </c>
      <c r="F22" s="33" t="s">
        <v>151</v>
      </c>
      <c r="G22" s="33" t="s">
        <v>152</v>
      </c>
      <c r="H22" s="12">
        <v>5</v>
      </c>
      <c r="I22" s="19"/>
    </row>
    <row r="23" spans="1:9" x14ac:dyDescent="0.2">
      <c r="A23" s="34"/>
      <c r="B23" s="34" t="s">
        <v>153</v>
      </c>
      <c r="C23" s="33" t="s">
        <v>154</v>
      </c>
      <c r="D23" s="12" t="s">
        <v>123</v>
      </c>
      <c r="E23" s="12" t="s">
        <v>150</v>
      </c>
      <c r="F23" s="33" t="s">
        <v>151</v>
      </c>
      <c r="G23" s="33" t="s">
        <v>155</v>
      </c>
      <c r="H23" s="12">
        <v>7</v>
      </c>
      <c r="I23" s="19"/>
    </row>
    <row r="24" spans="1:9" x14ac:dyDescent="0.2">
      <c r="A24" s="34"/>
      <c r="B24" s="34" t="s">
        <v>354</v>
      </c>
      <c r="C24" s="33" t="s">
        <v>355</v>
      </c>
      <c r="D24" s="12" t="s">
        <v>123</v>
      </c>
      <c r="E24" s="12">
        <v>2016</v>
      </c>
      <c r="F24" s="33" t="s">
        <v>342</v>
      </c>
      <c r="G24" s="33" t="s">
        <v>44</v>
      </c>
      <c r="H24" s="12">
        <v>7</v>
      </c>
      <c r="I24" s="19"/>
    </row>
    <row r="25" spans="1:9" x14ac:dyDescent="0.2">
      <c r="A25" s="34"/>
      <c r="B25" s="34" t="s">
        <v>158</v>
      </c>
      <c r="C25" s="33" t="s">
        <v>348</v>
      </c>
      <c r="D25" s="12" t="s">
        <v>124</v>
      </c>
      <c r="E25" s="12" t="s">
        <v>160</v>
      </c>
      <c r="F25" s="33" t="s">
        <v>352</v>
      </c>
      <c r="G25" s="33" t="s">
        <v>161</v>
      </c>
      <c r="H25" s="12">
        <v>4</v>
      </c>
      <c r="I25" s="19"/>
    </row>
    <row r="26" spans="1:9" x14ac:dyDescent="0.2">
      <c r="A26" s="34"/>
      <c r="B26" s="34" t="s">
        <v>162</v>
      </c>
      <c r="C26" s="33" t="s">
        <v>350</v>
      </c>
      <c r="D26" s="12" t="s">
        <v>124</v>
      </c>
      <c r="E26" s="12" t="s">
        <v>160</v>
      </c>
      <c r="F26" s="33" t="s">
        <v>352</v>
      </c>
      <c r="G26" s="33" t="s">
        <v>161</v>
      </c>
      <c r="H26" s="12">
        <v>4</v>
      </c>
      <c r="I26" s="19"/>
    </row>
    <row r="27" spans="1:9" x14ac:dyDescent="0.2">
      <c r="A27" s="34"/>
      <c r="B27" s="34" t="s">
        <v>164</v>
      </c>
      <c r="C27" s="33" t="s">
        <v>349</v>
      </c>
      <c r="D27" s="12" t="s">
        <v>124</v>
      </c>
      <c r="E27" s="12" t="s">
        <v>160</v>
      </c>
      <c r="F27" s="33" t="s">
        <v>352</v>
      </c>
      <c r="G27" s="33" t="s">
        <v>161</v>
      </c>
      <c r="H27" s="12">
        <v>4</v>
      </c>
      <c r="I27" s="19"/>
    </row>
    <row r="28" spans="1:9" x14ac:dyDescent="0.2">
      <c r="A28" s="34"/>
      <c r="B28" s="34" t="s">
        <v>166</v>
      </c>
      <c r="C28" s="33" t="s">
        <v>167</v>
      </c>
      <c r="D28" s="12" t="s">
        <v>124</v>
      </c>
      <c r="E28" s="12" t="s">
        <v>160</v>
      </c>
      <c r="F28" s="33" t="s">
        <v>352</v>
      </c>
      <c r="G28" s="33" t="s">
        <v>161</v>
      </c>
      <c r="H28" s="12">
        <v>4</v>
      </c>
      <c r="I28" s="19"/>
    </row>
    <row r="29" spans="1:9" x14ac:dyDescent="0.2">
      <c r="A29" s="34"/>
      <c r="B29" s="34" t="s">
        <v>168</v>
      </c>
      <c r="C29" s="33" t="s">
        <v>169</v>
      </c>
      <c r="D29" s="12" t="s">
        <v>123</v>
      </c>
      <c r="E29" s="12">
        <v>2015</v>
      </c>
      <c r="F29" s="33" t="s">
        <v>170</v>
      </c>
      <c r="G29" s="33" t="s">
        <v>171</v>
      </c>
      <c r="H29" s="12">
        <v>7</v>
      </c>
      <c r="I29" s="19"/>
    </row>
    <row r="30" spans="1:9" x14ac:dyDescent="0.2">
      <c r="A30" s="34"/>
      <c r="B30" s="34"/>
      <c r="C30" s="33"/>
      <c r="D30" s="12"/>
      <c r="E30" s="12"/>
      <c r="F30" s="33"/>
      <c r="G30" s="33"/>
      <c r="H30" s="12"/>
      <c r="I30" s="19"/>
    </row>
    <row r="31" spans="1:9" x14ac:dyDescent="0.2">
      <c r="A31" s="34" t="s">
        <v>336</v>
      </c>
      <c r="B31" s="34"/>
      <c r="C31" s="33"/>
      <c r="D31" s="12"/>
      <c r="E31" s="12"/>
      <c r="F31" s="33"/>
      <c r="G31" s="33"/>
      <c r="H31" s="12"/>
      <c r="I31" s="19"/>
    </row>
    <row r="32" spans="1:9" x14ac:dyDescent="0.2">
      <c r="A32" s="34"/>
      <c r="B32" s="34" t="s">
        <v>206</v>
      </c>
      <c r="C32" s="33" t="s">
        <v>173</v>
      </c>
      <c r="D32" s="12" t="s">
        <v>124</v>
      </c>
      <c r="E32" s="12" t="s">
        <v>127</v>
      </c>
      <c r="F32" s="33" t="s">
        <v>189</v>
      </c>
      <c r="G32" s="33" t="s">
        <v>190</v>
      </c>
      <c r="H32" s="12">
        <v>5</v>
      </c>
      <c r="I32" s="19"/>
    </row>
    <row r="33" spans="1:9" x14ac:dyDescent="0.2">
      <c r="A33" s="34"/>
      <c r="B33" s="34" t="s">
        <v>307</v>
      </c>
      <c r="C33" s="33" t="s">
        <v>174</v>
      </c>
      <c r="D33" s="12" t="s">
        <v>123</v>
      </c>
      <c r="E33" s="12" t="s">
        <v>127</v>
      </c>
      <c r="F33" s="33" t="s">
        <v>189</v>
      </c>
      <c r="G33" s="33" t="s">
        <v>190</v>
      </c>
      <c r="H33" s="12">
        <v>7</v>
      </c>
      <c r="I33" s="19"/>
    </row>
    <row r="34" spans="1:9" x14ac:dyDescent="0.2">
      <c r="A34" s="34"/>
      <c r="B34" s="34" t="s">
        <v>308</v>
      </c>
      <c r="C34" s="33" t="s">
        <v>175</v>
      </c>
      <c r="D34" s="12" t="s">
        <v>124</v>
      </c>
      <c r="E34" s="12" t="s">
        <v>127</v>
      </c>
      <c r="F34" s="33" t="s">
        <v>191</v>
      </c>
      <c r="G34" s="33" t="s">
        <v>192</v>
      </c>
      <c r="H34" s="12">
        <v>6</v>
      </c>
      <c r="I34" s="19"/>
    </row>
    <row r="35" spans="1:9" x14ac:dyDescent="0.2">
      <c r="A35" s="34"/>
      <c r="B35" s="34" t="s">
        <v>176</v>
      </c>
      <c r="C35" s="33" t="s">
        <v>177</v>
      </c>
      <c r="D35" s="12" t="s">
        <v>124</v>
      </c>
      <c r="E35" s="12">
        <v>2019</v>
      </c>
      <c r="F35" s="33" t="s">
        <v>193</v>
      </c>
      <c r="G35" s="33" t="s">
        <v>194</v>
      </c>
      <c r="H35" s="12">
        <v>6</v>
      </c>
      <c r="I35" s="19"/>
    </row>
    <row r="36" spans="1:9" x14ac:dyDescent="0.2">
      <c r="A36" s="34"/>
      <c r="B36" s="34" t="s">
        <v>310</v>
      </c>
      <c r="C36" s="33" t="s">
        <v>311</v>
      </c>
      <c r="D36" s="12" t="s">
        <v>124</v>
      </c>
      <c r="E36" s="12">
        <v>2017</v>
      </c>
      <c r="F36" s="33" t="s">
        <v>191</v>
      </c>
      <c r="G36" s="33" t="s">
        <v>192</v>
      </c>
      <c r="H36" s="12">
        <v>5</v>
      </c>
      <c r="I36" s="19"/>
    </row>
    <row r="37" spans="1:9" x14ac:dyDescent="0.2">
      <c r="A37" s="34"/>
      <c r="B37" s="34" t="s">
        <v>314</v>
      </c>
      <c r="C37" s="33" t="s">
        <v>179</v>
      </c>
      <c r="D37" s="12" t="s">
        <v>123</v>
      </c>
      <c r="E37" s="12" t="s">
        <v>195</v>
      </c>
      <c r="F37" s="33" t="s">
        <v>196</v>
      </c>
      <c r="G37" s="33" t="s">
        <v>197</v>
      </c>
      <c r="H37" s="12">
        <v>6</v>
      </c>
      <c r="I37" s="19"/>
    </row>
    <row r="38" spans="1:9" x14ac:dyDescent="0.2">
      <c r="A38" s="34"/>
      <c r="B38" s="34" t="s">
        <v>180</v>
      </c>
      <c r="C38" s="33" t="s">
        <v>181</v>
      </c>
      <c r="D38" s="12" t="s">
        <v>123</v>
      </c>
      <c r="E38" s="12">
        <v>2017</v>
      </c>
      <c r="F38" s="33" t="s">
        <v>37</v>
      </c>
      <c r="G38" s="33" t="s">
        <v>198</v>
      </c>
      <c r="H38" s="12">
        <v>7</v>
      </c>
      <c r="I38" s="19"/>
    </row>
    <row r="39" spans="1:9" x14ac:dyDescent="0.2">
      <c r="A39" s="34"/>
      <c r="B39" s="34" t="s">
        <v>312</v>
      </c>
      <c r="C39" s="33" t="s">
        <v>182</v>
      </c>
      <c r="D39" s="12" t="s">
        <v>123</v>
      </c>
      <c r="E39" s="12" t="s">
        <v>39</v>
      </c>
      <c r="F39" s="33" t="s">
        <v>191</v>
      </c>
      <c r="G39" s="33" t="s">
        <v>199</v>
      </c>
      <c r="H39" s="12">
        <v>6</v>
      </c>
      <c r="I39" s="19"/>
    </row>
    <row r="40" spans="1:9" x14ac:dyDescent="0.2">
      <c r="A40" s="34"/>
      <c r="B40" s="34" t="s">
        <v>183</v>
      </c>
      <c r="C40" s="33" t="s">
        <v>184</v>
      </c>
      <c r="D40" s="12" t="s">
        <v>123</v>
      </c>
      <c r="E40" s="12" t="s">
        <v>39</v>
      </c>
      <c r="F40" s="33" t="s">
        <v>200</v>
      </c>
      <c r="G40" s="33" t="s">
        <v>201</v>
      </c>
      <c r="H40" s="12">
        <v>5</v>
      </c>
      <c r="I40" s="19"/>
    </row>
    <row r="41" spans="1:9" x14ac:dyDescent="0.2">
      <c r="A41" s="34"/>
      <c r="B41" s="34" t="s">
        <v>185</v>
      </c>
      <c r="C41" s="33" t="s">
        <v>186</v>
      </c>
      <c r="D41" s="12" t="s">
        <v>123</v>
      </c>
      <c r="E41" s="12">
        <v>2012</v>
      </c>
      <c r="F41" s="33" t="s">
        <v>202</v>
      </c>
      <c r="G41" s="33" t="s">
        <v>203</v>
      </c>
      <c r="H41" s="12">
        <v>6</v>
      </c>
      <c r="I41" s="19"/>
    </row>
    <row r="42" spans="1:9" x14ac:dyDescent="0.2">
      <c r="A42" s="34"/>
      <c r="B42" s="34" t="s">
        <v>187</v>
      </c>
      <c r="C42" s="33" t="s">
        <v>351</v>
      </c>
      <c r="D42" s="12" t="s">
        <v>123</v>
      </c>
      <c r="E42" s="12">
        <v>2017</v>
      </c>
      <c r="F42" s="33" t="s">
        <v>204</v>
      </c>
      <c r="G42" s="33" t="s">
        <v>205</v>
      </c>
      <c r="H42" s="12">
        <v>7</v>
      </c>
      <c r="I42" s="19"/>
    </row>
    <row r="43" spans="1:9" x14ac:dyDescent="0.2">
      <c r="A43" s="34"/>
      <c r="B43" s="34"/>
      <c r="C43" s="33"/>
      <c r="D43" s="12"/>
      <c r="E43" s="12"/>
      <c r="F43" s="33"/>
      <c r="G43" s="33"/>
      <c r="H43" s="12"/>
      <c r="I43" s="19"/>
    </row>
    <row r="44" spans="1:9" x14ac:dyDescent="0.2">
      <c r="A44" s="34" t="s">
        <v>337</v>
      </c>
      <c r="B44" s="112"/>
      <c r="C44" s="113"/>
      <c r="D44" s="117"/>
      <c r="E44" s="117"/>
      <c r="F44" s="113"/>
      <c r="G44" s="113"/>
      <c r="H44" s="117"/>
      <c r="I44" s="19"/>
    </row>
    <row r="45" spans="1:9" x14ac:dyDescent="0.2">
      <c r="A45" s="112"/>
      <c r="B45" s="34" t="s">
        <v>209</v>
      </c>
      <c r="C45" s="33" t="s">
        <v>210</v>
      </c>
      <c r="D45" s="12" t="s">
        <v>124</v>
      </c>
      <c r="E45" s="12">
        <v>2019</v>
      </c>
      <c r="F45" s="33" t="s">
        <v>211</v>
      </c>
      <c r="G45" s="33" t="s">
        <v>212</v>
      </c>
      <c r="H45" s="12">
        <v>8</v>
      </c>
      <c r="I45" s="19"/>
    </row>
    <row r="46" spans="1:9" x14ac:dyDescent="0.2">
      <c r="A46" s="34"/>
      <c r="B46" s="34" t="s">
        <v>213</v>
      </c>
      <c r="C46" s="33" t="s">
        <v>214</v>
      </c>
      <c r="D46" s="12" t="s">
        <v>123</v>
      </c>
      <c r="E46" s="12">
        <v>2016</v>
      </c>
      <c r="F46" s="33" t="s">
        <v>211</v>
      </c>
      <c r="G46" s="33" t="s">
        <v>215</v>
      </c>
      <c r="H46" s="12">
        <v>7</v>
      </c>
      <c r="I46" s="19"/>
    </row>
    <row r="47" spans="1:9" x14ac:dyDescent="0.2">
      <c r="A47" s="34"/>
      <c r="B47" s="34" t="s">
        <v>216</v>
      </c>
      <c r="C47" s="33" t="s">
        <v>353</v>
      </c>
      <c r="D47" s="12" t="s">
        <v>123</v>
      </c>
      <c r="E47" s="12">
        <v>2016</v>
      </c>
      <c r="F47" s="33" t="s">
        <v>342</v>
      </c>
      <c r="G47" s="33" t="s">
        <v>44</v>
      </c>
      <c r="H47" s="12">
        <v>5</v>
      </c>
      <c r="I47" s="19"/>
    </row>
    <row r="48" spans="1:9" x14ac:dyDescent="0.2">
      <c r="A48" s="34"/>
      <c r="B48" s="34" t="s">
        <v>358</v>
      </c>
      <c r="C48" s="33" t="s">
        <v>359</v>
      </c>
      <c r="D48" s="12" t="s">
        <v>123</v>
      </c>
      <c r="E48" s="12" t="s">
        <v>220</v>
      </c>
      <c r="F48" s="33" t="s">
        <v>221</v>
      </c>
      <c r="G48" s="33" t="s">
        <v>222</v>
      </c>
      <c r="H48" s="12">
        <v>5</v>
      </c>
      <c r="I48" s="19"/>
    </row>
    <row r="49" spans="1:9" x14ac:dyDescent="0.2">
      <c r="A49" s="34"/>
      <c r="B49" s="34" t="s">
        <v>223</v>
      </c>
      <c r="C49" s="33" t="s">
        <v>224</v>
      </c>
      <c r="D49" s="12" t="s">
        <v>123</v>
      </c>
      <c r="E49" s="12">
        <v>2018</v>
      </c>
      <c r="F49" s="33" t="s">
        <v>365</v>
      </c>
      <c r="G49" s="33" t="s">
        <v>225</v>
      </c>
      <c r="H49" s="12">
        <v>5</v>
      </c>
      <c r="I49" s="19"/>
    </row>
    <row r="50" spans="1:9" x14ac:dyDescent="0.2">
      <c r="A50" s="34"/>
      <c r="B50" s="34" t="s">
        <v>226</v>
      </c>
      <c r="C50" s="33" t="s">
        <v>360</v>
      </c>
      <c r="D50" s="12" t="s">
        <v>123</v>
      </c>
      <c r="E50" s="12" t="s">
        <v>228</v>
      </c>
      <c r="F50" s="33" t="s">
        <v>342</v>
      </c>
      <c r="G50" s="33" t="s">
        <v>44</v>
      </c>
      <c r="H50" s="12">
        <v>6</v>
      </c>
      <c r="I50" s="19"/>
    </row>
    <row r="51" spans="1:9" x14ac:dyDescent="0.2">
      <c r="A51" s="34"/>
      <c r="B51" s="34" t="s">
        <v>229</v>
      </c>
      <c r="C51" s="33" t="s">
        <v>361</v>
      </c>
      <c r="D51" s="12" t="s">
        <v>123</v>
      </c>
      <c r="E51" s="12" t="s">
        <v>228</v>
      </c>
      <c r="F51" s="33" t="s">
        <v>342</v>
      </c>
      <c r="G51" s="33" t="s">
        <v>44</v>
      </c>
      <c r="H51" s="12">
        <v>6</v>
      </c>
      <c r="I51" s="19"/>
    </row>
    <row r="52" spans="1:9" x14ac:dyDescent="0.2">
      <c r="A52" s="34"/>
      <c r="B52" s="34" t="s">
        <v>231</v>
      </c>
      <c r="C52" s="33" t="s">
        <v>232</v>
      </c>
      <c r="D52" s="12" t="s">
        <v>123</v>
      </c>
      <c r="E52" s="12" t="s">
        <v>233</v>
      </c>
      <c r="F52" s="33" t="s">
        <v>234</v>
      </c>
      <c r="G52" s="33" t="s">
        <v>235</v>
      </c>
      <c r="H52" s="12">
        <v>6</v>
      </c>
      <c r="I52" s="19"/>
    </row>
    <row r="53" spans="1:9" x14ac:dyDescent="0.2">
      <c r="A53" s="34"/>
      <c r="B53" s="34" t="s">
        <v>323</v>
      </c>
      <c r="C53" s="33" t="s">
        <v>330</v>
      </c>
      <c r="D53" s="12" t="s">
        <v>123</v>
      </c>
      <c r="E53" s="12" t="s">
        <v>236</v>
      </c>
      <c r="F53" s="33" t="s">
        <v>369</v>
      </c>
      <c r="G53" s="33"/>
      <c r="H53" s="12">
        <v>5</v>
      </c>
      <c r="I53" s="19"/>
    </row>
    <row r="54" spans="1:9" x14ac:dyDescent="0.2">
      <c r="A54" s="34"/>
      <c r="B54" s="34"/>
      <c r="C54" s="33"/>
      <c r="D54" s="12"/>
      <c r="E54" s="12"/>
      <c r="F54" s="33"/>
      <c r="G54" s="33"/>
      <c r="H54" s="12"/>
      <c r="I54" s="19"/>
    </row>
    <row r="55" spans="1:9" x14ac:dyDescent="0.2">
      <c r="A55" s="34" t="s">
        <v>338</v>
      </c>
      <c r="B55" s="112"/>
      <c r="C55" s="113"/>
      <c r="D55" s="117"/>
      <c r="E55" s="117"/>
      <c r="F55" s="113"/>
      <c r="G55" s="113"/>
      <c r="H55" s="117"/>
      <c r="I55" s="19"/>
    </row>
    <row r="56" spans="1:9" x14ac:dyDescent="0.2">
      <c r="A56" s="112"/>
      <c r="B56" s="34" t="s">
        <v>324</v>
      </c>
      <c r="C56" s="33" t="s">
        <v>240</v>
      </c>
      <c r="D56" s="12" t="s">
        <v>123</v>
      </c>
      <c r="E56" s="12">
        <v>2012</v>
      </c>
      <c r="F56" s="33" t="s">
        <v>362</v>
      </c>
      <c r="G56" s="33" t="s">
        <v>203</v>
      </c>
      <c r="H56" s="12">
        <v>3</v>
      </c>
      <c r="I56" s="19"/>
    </row>
    <row r="57" spans="1:9" x14ac:dyDescent="0.2">
      <c r="A57" s="34"/>
      <c r="B57" s="34" t="s">
        <v>325</v>
      </c>
      <c r="C57" s="33" t="s">
        <v>241</v>
      </c>
      <c r="D57" s="12" t="s">
        <v>123</v>
      </c>
      <c r="E57" s="12">
        <v>2012</v>
      </c>
      <c r="F57" s="33" t="s">
        <v>362</v>
      </c>
      <c r="G57" s="33" t="s">
        <v>203</v>
      </c>
      <c r="H57" s="12">
        <v>3</v>
      </c>
      <c r="I57" s="19"/>
    </row>
    <row r="58" spans="1:9" x14ac:dyDescent="0.2">
      <c r="A58" s="34"/>
      <c r="B58" s="34" t="s">
        <v>326</v>
      </c>
      <c r="C58" s="33" t="s">
        <v>242</v>
      </c>
      <c r="D58" s="12" t="s">
        <v>123</v>
      </c>
      <c r="E58" s="12">
        <v>2015</v>
      </c>
      <c r="F58" s="33" t="s">
        <v>362</v>
      </c>
      <c r="G58" s="33" t="s">
        <v>243</v>
      </c>
      <c r="H58" s="12">
        <v>4</v>
      </c>
      <c r="I58" s="19"/>
    </row>
    <row r="59" spans="1:9" x14ac:dyDescent="0.2">
      <c r="A59" s="34"/>
      <c r="B59" s="34" t="s">
        <v>244</v>
      </c>
      <c r="C59" s="33" t="s">
        <v>245</v>
      </c>
      <c r="D59" s="12" t="s">
        <v>123</v>
      </c>
      <c r="E59" s="12">
        <v>2016</v>
      </c>
      <c r="F59" s="33" t="s">
        <v>368</v>
      </c>
      <c r="G59" s="33" t="s">
        <v>246</v>
      </c>
      <c r="H59" s="12">
        <v>4</v>
      </c>
      <c r="I59" s="19"/>
    </row>
    <row r="60" spans="1:9" x14ac:dyDescent="0.2">
      <c r="A60" s="34"/>
      <c r="B60" s="34" t="s">
        <v>247</v>
      </c>
      <c r="C60" s="33" t="s">
        <v>248</v>
      </c>
      <c r="D60" s="12" t="s">
        <v>123</v>
      </c>
      <c r="E60" s="12">
        <v>2018</v>
      </c>
      <c r="F60" s="33" t="s">
        <v>368</v>
      </c>
      <c r="G60" s="33" t="s">
        <v>246</v>
      </c>
      <c r="H60" s="12">
        <v>6</v>
      </c>
      <c r="I60" s="19"/>
    </row>
    <row r="61" spans="1:9" x14ac:dyDescent="0.2">
      <c r="A61" s="34"/>
      <c r="B61" s="34" t="s">
        <v>249</v>
      </c>
      <c r="C61" s="33" t="s">
        <v>250</v>
      </c>
      <c r="D61" s="12" t="s">
        <v>123</v>
      </c>
      <c r="E61" s="12">
        <v>2016</v>
      </c>
      <c r="F61" s="33" t="s">
        <v>368</v>
      </c>
      <c r="G61" s="33" t="s">
        <v>246</v>
      </c>
      <c r="H61" s="12">
        <v>6</v>
      </c>
      <c r="I61" s="19"/>
    </row>
    <row r="62" spans="1:9" x14ac:dyDescent="0.2">
      <c r="A62" s="34"/>
      <c r="B62" s="34" t="s">
        <v>251</v>
      </c>
      <c r="C62" s="33" t="s">
        <v>252</v>
      </c>
      <c r="D62" s="12" t="s">
        <v>123</v>
      </c>
      <c r="E62" s="12">
        <v>2017</v>
      </c>
      <c r="F62" s="33" t="s">
        <v>253</v>
      </c>
      <c r="G62" s="33" t="s">
        <v>279</v>
      </c>
      <c r="H62" s="12">
        <v>5</v>
      </c>
      <c r="I62" s="19"/>
    </row>
    <row r="63" spans="1:9" x14ac:dyDescent="0.2">
      <c r="A63" s="34"/>
      <c r="B63" s="34" t="s">
        <v>254</v>
      </c>
      <c r="C63" s="33" t="s">
        <v>255</v>
      </c>
      <c r="D63" s="12" t="s">
        <v>124</v>
      </c>
      <c r="E63" s="12">
        <v>2016</v>
      </c>
      <c r="F63" s="33" t="s">
        <v>364</v>
      </c>
      <c r="G63" s="33" t="s">
        <v>256</v>
      </c>
      <c r="H63" s="12">
        <v>5</v>
      </c>
      <c r="I63" s="19"/>
    </row>
    <row r="64" spans="1:9" x14ac:dyDescent="0.2">
      <c r="A64" s="34"/>
      <c r="B64" s="34" t="s">
        <v>327</v>
      </c>
      <c r="C64" s="33" t="s">
        <v>257</v>
      </c>
      <c r="D64" s="12" t="s">
        <v>124</v>
      </c>
      <c r="E64" s="12">
        <v>2016</v>
      </c>
      <c r="F64" s="33" t="s">
        <v>364</v>
      </c>
      <c r="G64" s="33" t="s">
        <v>256</v>
      </c>
      <c r="H64" s="12">
        <v>5</v>
      </c>
      <c r="I64" s="19"/>
    </row>
    <row r="65" spans="1:9" x14ac:dyDescent="0.2">
      <c r="A65" s="34"/>
      <c r="B65" s="34" t="s">
        <v>258</v>
      </c>
      <c r="C65" s="33" t="s">
        <v>259</v>
      </c>
      <c r="D65" s="12" t="s">
        <v>123</v>
      </c>
      <c r="E65" s="12">
        <v>2015</v>
      </c>
      <c r="F65" s="33" t="s">
        <v>363</v>
      </c>
      <c r="G65" s="33" t="s">
        <v>260</v>
      </c>
      <c r="H65" s="12">
        <v>4</v>
      </c>
      <c r="I65" s="19"/>
    </row>
    <row r="66" spans="1:9" x14ac:dyDescent="0.2">
      <c r="A66" s="34"/>
      <c r="B66" s="34" t="s">
        <v>261</v>
      </c>
      <c r="C66" s="33" t="s">
        <v>262</v>
      </c>
      <c r="D66" s="12" t="s">
        <v>123</v>
      </c>
      <c r="E66" s="12">
        <v>2015</v>
      </c>
      <c r="F66" s="33" t="s">
        <v>263</v>
      </c>
      <c r="G66" s="33" t="s">
        <v>264</v>
      </c>
      <c r="H66" s="12">
        <v>4</v>
      </c>
      <c r="I66" s="19"/>
    </row>
    <row r="67" spans="1:9" x14ac:dyDescent="0.2">
      <c r="A67" s="34"/>
      <c r="B67" s="34" t="s">
        <v>265</v>
      </c>
      <c r="C67" s="33" t="s">
        <v>266</v>
      </c>
      <c r="D67" s="12" t="s">
        <v>123</v>
      </c>
      <c r="E67" s="12">
        <v>2016</v>
      </c>
      <c r="F67" s="33" t="s">
        <v>267</v>
      </c>
      <c r="G67" s="33" t="s">
        <v>268</v>
      </c>
      <c r="H67" s="12">
        <v>4</v>
      </c>
      <c r="I67" s="19"/>
    </row>
    <row r="68" spans="1:9" x14ac:dyDescent="0.2">
      <c r="A68" s="34"/>
      <c r="B68" s="34" t="s">
        <v>269</v>
      </c>
      <c r="C68" s="33" t="s">
        <v>270</v>
      </c>
      <c r="D68" s="12" t="s">
        <v>123</v>
      </c>
      <c r="E68" s="12">
        <v>2017</v>
      </c>
      <c r="F68" s="33" t="s">
        <v>191</v>
      </c>
      <c r="G68" s="33" t="s">
        <v>271</v>
      </c>
      <c r="H68" s="12">
        <v>4</v>
      </c>
      <c r="I68" s="19"/>
    </row>
    <row r="69" spans="1:9" x14ac:dyDescent="0.2">
      <c r="A69" s="34"/>
      <c r="B69" s="34" t="s">
        <v>272</v>
      </c>
      <c r="C69" s="33" t="s">
        <v>273</v>
      </c>
      <c r="D69" s="12" t="s">
        <v>123</v>
      </c>
      <c r="E69" s="12">
        <v>2017</v>
      </c>
      <c r="F69" s="33" t="s">
        <v>367</v>
      </c>
      <c r="G69" s="33" t="s">
        <v>274</v>
      </c>
      <c r="H69" s="12">
        <v>7</v>
      </c>
      <c r="I69" s="19"/>
    </row>
    <row r="70" spans="1:9" x14ac:dyDescent="0.2">
      <c r="A70" s="34"/>
      <c r="B70" s="34" t="s">
        <v>275</v>
      </c>
      <c r="C70" s="33" t="s">
        <v>276</v>
      </c>
      <c r="D70" s="12" t="s">
        <v>123</v>
      </c>
      <c r="E70" s="12" t="s">
        <v>127</v>
      </c>
      <c r="F70" s="33" t="s">
        <v>277</v>
      </c>
      <c r="G70" s="33" t="s">
        <v>278</v>
      </c>
      <c r="H70" s="12">
        <v>5</v>
      </c>
      <c r="I70" s="19"/>
    </row>
    <row r="71" spans="1:9" x14ac:dyDescent="0.2">
      <c r="A71" s="34"/>
      <c r="B71" s="34"/>
      <c r="C71" s="33"/>
      <c r="D71" s="12"/>
      <c r="E71" s="12"/>
      <c r="F71" s="33"/>
      <c r="G71" s="33"/>
      <c r="H71" s="12"/>
    </row>
    <row r="72" spans="1:9" x14ac:dyDescent="0.2">
      <c r="A72" s="34" t="s">
        <v>339</v>
      </c>
      <c r="B72" s="112"/>
      <c r="C72" s="113"/>
      <c r="D72" s="117"/>
      <c r="E72" s="117"/>
      <c r="F72" s="113"/>
      <c r="G72" s="113"/>
      <c r="H72" s="117"/>
    </row>
    <row r="73" spans="1:9" x14ac:dyDescent="0.2">
      <c r="A73" s="112"/>
      <c r="B73" s="34" t="s">
        <v>284</v>
      </c>
      <c r="C73" s="33" t="s">
        <v>285</v>
      </c>
      <c r="D73" s="12" t="s">
        <v>123</v>
      </c>
      <c r="E73" s="12" t="s">
        <v>286</v>
      </c>
      <c r="F73" s="33" t="s">
        <v>366</v>
      </c>
      <c r="G73" s="33" t="s">
        <v>279</v>
      </c>
      <c r="H73" s="12">
        <v>6</v>
      </c>
    </row>
    <row r="74" spans="1:9" x14ac:dyDescent="0.2">
      <c r="A74" s="34"/>
      <c r="B74" s="34" t="s">
        <v>287</v>
      </c>
      <c r="C74" s="33" t="s">
        <v>288</v>
      </c>
      <c r="D74" s="12" t="s">
        <v>123</v>
      </c>
      <c r="E74" s="12" t="s">
        <v>286</v>
      </c>
      <c r="F74" s="33" t="s">
        <v>366</v>
      </c>
      <c r="G74" s="33" t="s">
        <v>279</v>
      </c>
      <c r="H74" s="12">
        <v>6</v>
      </c>
    </row>
    <row r="75" spans="1:9" x14ac:dyDescent="0.2">
      <c r="A75" s="34"/>
      <c r="B75" s="34" t="s">
        <v>289</v>
      </c>
      <c r="C75" s="33" t="s">
        <v>290</v>
      </c>
      <c r="D75" s="12" t="s">
        <v>123</v>
      </c>
      <c r="E75" s="12" t="s">
        <v>286</v>
      </c>
      <c r="F75" s="33" t="s">
        <v>366</v>
      </c>
      <c r="G75" s="33" t="s">
        <v>279</v>
      </c>
      <c r="H75" s="12">
        <v>7</v>
      </c>
    </row>
    <row r="76" spans="1:9" x14ac:dyDescent="0.2">
      <c r="A76" s="34"/>
      <c r="B76" s="34" t="s">
        <v>291</v>
      </c>
      <c r="C76" s="33" t="s">
        <v>292</v>
      </c>
      <c r="D76" s="12" t="s">
        <v>123</v>
      </c>
      <c r="E76" s="12" t="s">
        <v>286</v>
      </c>
      <c r="F76" s="33" t="s">
        <v>366</v>
      </c>
      <c r="G76" s="33" t="s">
        <v>279</v>
      </c>
      <c r="H76" s="12">
        <v>7</v>
      </c>
    </row>
    <row r="77" spans="1:9" x14ac:dyDescent="0.2">
      <c r="A77" s="34"/>
      <c r="B77" s="34" t="s">
        <v>293</v>
      </c>
      <c r="C77" s="33" t="s">
        <v>295</v>
      </c>
      <c r="D77" s="12" t="s">
        <v>123</v>
      </c>
      <c r="E77" s="12" t="s">
        <v>286</v>
      </c>
      <c r="F77" s="33" t="s">
        <v>366</v>
      </c>
      <c r="G77" s="33" t="s">
        <v>279</v>
      </c>
      <c r="H77" s="12">
        <v>7</v>
      </c>
    </row>
  </sheetData>
  <hyperlinks>
    <hyperlink ref="G3" r:id="rId1" location="detailed/5/5379-5445/false/870,573,869,36,868,867,133,38,35,18/any/9346" xr:uid="{00000000-0004-0000-0100-000000000000}"/>
    <hyperlink ref="G8" r:id="rId2" xr:uid="{00000000-0004-0000-0100-000001000000}"/>
    <hyperlink ref="G9" r:id="rId3" xr:uid="{00000000-0004-0000-0100-000002000000}"/>
    <hyperlink ref="G13" r:id="rId4" xr:uid="{00000000-0004-0000-0100-000003000000}"/>
    <hyperlink ref="G22" r:id="rId5" xr:uid="{00000000-0004-0000-0100-000004000000}"/>
    <hyperlink ref="G19" r:id="rId6" xr:uid="{00000000-0004-0000-0100-000005000000}"/>
    <hyperlink ref="G29" r:id="rId7" location="detailed/5/5379-5445/false/573,869,36,868,867,133,38,35,18,17/any/5672,9347" xr:uid="{00000000-0004-0000-0100-000006000000}"/>
    <hyperlink ref="G23" r:id="rId8" xr:uid="{00000000-0004-0000-0100-000007000000}"/>
    <hyperlink ref="G39" r:id="rId9" xr:uid="{00000000-0004-0000-0100-000008000000}"/>
    <hyperlink ref="G37" r:id="rId10" xr:uid="{00000000-0004-0000-0100-000009000000}"/>
    <hyperlink ref="G33" r:id="rId11" xr:uid="{00000000-0004-0000-0100-00000A000000}"/>
    <hyperlink ref="G32" r:id="rId12" xr:uid="{00000000-0004-0000-0100-00000B000000}"/>
    <hyperlink ref="G34" r:id="rId13" xr:uid="{00000000-0004-0000-0100-00000C000000}"/>
    <hyperlink ref="G38" r:id="rId14" location="detailed/5/5379-5445/false/573,869,36,868,867,133,38,35,18,17/any/9812,9813" xr:uid="{00000000-0004-0000-0100-00000D000000}"/>
    <hyperlink ref="G42" r:id="rId15" location="Feeding%20America" xr:uid="{00000000-0004-0000-0100-00000E000000}"/>
    <hyperlink ref="G45" r:id="rId16" xr:uid="{00000000-0004-0000-0100-00000F000000}"/>
  </hyperlinks>
  <pageMargins left="0.7" right="0.7" top="0.75" bottom="0.75" header="0.3" footer="0.3"/>
  <pageSetup orientation="portrait" r:id="rId17"/>
  <drawing r:id="rId18"/>
  <tableParts count="1">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
  <sheetViews>
    <sheetView topLeftCell="A16" workbookViewId="0">
      <selection activeCell="Q24" sqref="Q24"/>
    </sheetView>
  </sheetViews>
  <sheetFormatPr baseColWidth="10" defaultColWidth="8.83203125" defaultRowHeight="15" x14ac:dyDescent="0.2"/>
  <sheetData>
    <row r="1" spans="1:20" x14ac:dyDescent="0.2">
      <c r="A1" s="1"/>
      <c r="B1" s="1"/>
      <c r="C1" s="1"/>
      <c r="D1" s="1"/>
      <c r="E1" s="1"/>
      <c r="F1" s="1"/>
      <c r="G1" s="1"/>
      <c r="H1" s="1"/>
      <c r="I1" s="1"/>
      <c r="J1" s="1"/>
      <c r="K1" s="1"/>
      <c r="L1" s="1"/>
      <c r="M1" s="1"/>
      <c r="N1" s="1"/>
      <c r="O1" s="1"/>
      <c r="P1" s="1"/>
      <c r="Q1" s="1"/>
      <c r="R1" s="1"/>
      <c r="S1" s="1"/>
      <c r="T1" s="1"/>
    </row>
    <row r="2" spans="1:20" x14ac:dyDescent="0.2">
      <c r="A2" s="2"/>
      <c r="B2" s="2"/>
      <c r="C2" s="2"/>
      <c r="D2" s="2"/>
      <c r="E2" s="2"/>
      <c r="F2" s="2"/>
      <c r="G2" s="2"/>
      <c r="H2" s="2"/>
      <c r="I2" s="2"/>
      <c r="J2" s="2"/>
      <c r="K2" s="2"/>
      <c r="L2" s="2"/>
      <c r="M2" s="2"/>
      <c r="N2" s="2"/>
      <c r="O2" s="2"/>
      <c r="P2" s="2"/>
      <c r="Q2" s="2"/>
      <c r="R2" s="2"/>
      <c r="S2" s="2"/>
      <c r="T2"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8"/>
  <sheetViews>
    <sheetView workbookViewId="0">
      <selection activeCell="B19" sqref="B19"/>
    </sheetView>
  </sheetViews>
  <sheetFormatPr baseColWidth="10" defaultColWidth="8.6640625" defaultRowHeight="15" x14ac:dyDescent="0.2"/>
  <cols>
    <col min="1" max="1" width="20.6640625" style="16" customWidth="1"/>
    <col min="2" max="2" width="20.6640625" style="17" customWidth="1"/>
    <col min="3" max="3" width="31.33203125" style="20" customWidth="1"/>
    <col min="4" max="4" width="15.6640625" style="111" customWidth="1"/>
    <col min="5" max="9" width="15.6640625" style="25" customWidth="1"/>
    <col min="10" max="10" width="15.6640625" style="111" customWidth="1"/>
    <col min="11" max="16384" width="8.6640625" style="15"/>
  </cols>
  <sheetData>
    <row r="1" spans="1:12" x14ac:dyDescent="0.2">
      <c r="A1" s="23" t="s">
        <v>303</v>
      </c>
    </row>
    <row r="2" spans="1:12" x14ac:dyDescent="0.2">
      <c r="A2" s="23" t="s">
        <v>333</v>
      </c>
    </row>
    <row r="3" spans="1:12" s="16" customFormat="1" x14ac:dyDescent="0.2">
      <c r="A3" s="1" t="s">
        <v>17</v>
      </c>
      <c r="B3" t="s">
        <v>372</v>
      </c>
      <c r="C3" t="s">
        <v>18</v>
      </c>
      <c r="D3" s="3" t="s">
        <v>47</v>
      </c>
      <c r="E3" t="s">
        <v>328</v>
      </c>
      <c r="F3" s="7" t="s">
        <v>49</v>
      </c>
      <c r="G3" s="7" t="s">
        <v>50</v>
      </c>
      <c r="H3" s="7" t="s">
        <v>51</v>
      </c>
      <c r="I3" s="7" t="s">
        <v>52</v>
      </c>
      <c r="J3" s="3" t="s">
        <v>53</v>
      </c>
      <c r="K3"/>
      <c r="L3"/>
    </row>
    <row r="4" spans="1:12" x14ac:dyDescent="0.2">
      <c r="A4" s="1" t="s">
        <v>298</v>
      </c>
      <c r="B4" t="s">
        <v>299</v>
      </c>
      <c r="C4" t="s">
        <v>19</v>
      </c>
      <c r="D4" s="3">
        <v>12.4</v>
      </c>
      <c r="E4" s="7">
        <v>18.16</v>
      </c>
      <c r="F4" s="7">
        <v>20.75</v>
      </c>
      <c r="G4" s="7">
        <v>23.5</v>
      </c>
      <c r="H4" s="27">
        <v>30.2</v>
      </c>
      <c r="I4" s="7">
        <v>33.700000000000003</v>
      </c>
      <c r="J4" s="3">
        <v>38.9</v>
      </c>
    </row>
    <row r="5" spans="1:12" x14ac:dyDescent="0.2">
      <c r="A5" s="1"/>
      <c r="B5" t="s">
        <v>20</v>
      </c>
      <c r="C5" t="s">
        <v>300</v>
      </c>
      <c r="D5" s="3">
        <v>4.6082949309999997</v>
      </c>
      <c r="E5" s="7">
        <v>7.4435962550000001</v>
      </c>
      <c r="F5" s="7">
        <v>8.2533716469999998</v>
      </c>
      <c r="G5" s="7">
        <v>9.1304347830000001</v>
      </c>
      <c r="H5" s="27">
        <v>9.5879540634999998</v>
      </c>
      <c r="I5" s="7">
        <v>10.517554466</v>
      </c>
      <c r="J5" s="3">
        <v>11.375387797</v>
      </c>
    </row>
    <row r="6" spans="1:12" x14ac:dyDescent="0.2">
      <c r="A6" s="1"/>
      <c r="B6" t="s">
        <v>21</v>
      </c>
      <c r="C6" t="s">
        <v>22</v>
      </c>
      <c r="D6" s="3">
        <v>4.7804878049999999</v>
      </c>
      <c r="E6" s="7">
        <v>6.1345930549999999</v>
      </c>
      <c r="F6" s="7">
        <v>7.0074602700000002</v>
      </c>
      <c r="G6" s="7">
        <v>7.5482621664999998</v>
      </c>
      <c r="H6" s="27">
        <v>8.2914989982499989</v>
      </c>
      <c r="I6" s="7">
        <v>8.8701948809999998</v>
      </c>
      <c r="J6" s="3">
        <v>11.034482758999999</v>
      </c>
    </row>
    <row r="7" spans="1:12" x14ac:dyDescent="0.2">
      <c r="A7" s="1"/>
      <c r="B7" t="s">
        <v>23</v>
      </c>
      <c r="C7" t="s">
        <v>24</v>
      </c>
      <c r="D7" s="3">
        <v>3.5294117646999998</v>
      </c>
      <c r="E7" s="7">
        <v>4.7009639976400006</v>
      </c>
      <c r="F7" s="7">
        <v>5.6940839144500002</v>
      </c>
      <c r="G7" s="7">
        <v>7.7908217716000001</v>
      </c>
      <c r="H7" s="27">
        <v>9.270591317800001</v>
      </c>
      <c r="I7" s="7">
        <v>10.9787939252</v>
      </c>
      <c r="J7" s="3">
        <v>20.689655171999998</v>
      </c>
    </row>
    <row r="8" spans="1:12" x14ac:dyDescent="0.2">
      <c r="A8" s="1"/>
      <c r="B8" t="s">
        <v>301</v>
      </c>
      <c r="C8" t="s">
        <v>25</v>
      </c>
      <c r="D8" s="3">
        <v>2.5641025639999953</v>
      </c>
      <c r="E8" s="7">
        <v>11.4110145018</v>
      </c>
      <c r="F8" s="7">
        <v>16.0276814825</v>
      </c>
      <c r="G8" s="7">
        <v>22.273781903</v>
      </c>
      <c r="H8" s="27">
        <v>27.604905437500001</v>
      </c>
      <c r="I8" s="7">
        <v>32.953413207200001</v>
      </c>
      <c r="J8" s="3">
        <v>46.184738955999997</v>
      </c>
    </row>
    <row r="9" spans="1:12" x14ac:dyDescent="0.2">
      <c r="A9" s="1"/>
      <c r="B9" t="s">
        <v>26</v>
      </c>
      <c r="C9" t="s">
        <v>27</v>
      </c>
      <c r="D9" s="3">
        <v>0</v>
      </c>
      <c r="E9" s="7">
        <v>1.7999602532436194</v>
      </c>
      <c r="F9" s="7">
        <v>3.1292311588626642</v>
      </c>
      <c r="G9" s="7">
        <v>5.6355666875391357</v>
      </c>
      <c r="H9" s="27">
        <v>7.2048625448607986</v>
      </c>
      <c r="I9" s="7">
        <v>8.3661479725709071</v>
      </c>
      <c r="J9" s="3">
        <v>14.414414414414415</v>
      </c>
    </row>
    <row r="10" spans="1:12" x14ac:dyDescent="0.2">
      <c r="A10" s="1"/>
      <c r="B10" t="s">
        <v>28</v>
      </c>
      <c r="C10" t="s">
        <v>29</v>
      </c>
      <c r="D10" s="3">
        <v>0</v>
      </c>
      <c r="E10" s="7">
        <v>0.49603247795397543</v>
      </c>
      <c r="F10" s="7">
        <v>0.76504093275942109</v>
      </c>
      <c r="G10" s="7">
        <v>1.3297872340425532</v>
      </c>
      <c r="H10" s="27">
        <v>1.7090586569103821</v>
      </c>
      <c r="I10" s="7">
        <v>2.0117219294973903</v>
      </c>
      <c r="J10" s="3">
        <v>3.5778175313059033</v>
      </c>
    </row>
    <row r="11" spans="1:12" s="18" customFormat="1" x14ac:dyDescent="0.2">
      <c r="A11" s="1"/>
      <c r="B11" t="s">
        <v>30</v>
      </c>
      <c r="C11" t="s">
        <v>31</v>
      </c>
      <c r="D11" s="3">
        <v>3.03</v>
      </c>
      <c r="E11" s="7">
        <v>7.5659999999999998</v>
      </c>
      <c r="F11" s="7">
        <v>9.89</v>
      </c>
      <c r="G11" s="7">
        <v>12.05</v>
      </c>
      <c r="H11" s="27">
        <v>14.535</v>
      </c>
      <c r="I11" s="7">
        <v>16.684000000000001</v>
      </c>
      <c r="J11" s="3">
        <v>18.39</v>
      </c>
    </row>
    <row r="12" spans="1:12" s="18" customFormat="1" x14ac:dyDescent="0.2">
      <c r="A12" s="1"/>
      <c r="B12" t="s">
        <v>302</v>
      </c>
      <c r="C12" t="s">
        <v>32</v>
      </c>
      <c r="D12" s="3">
        <v>2</v>
      </c>
      <c r="E12" s="28">
        <v>3</v>
      </c>
      <c r="F12" s="29">
        <v>4</v>
      </c>
      <c r="G12" s="28">
        <v>5</v>
      </c>
      <c r="H12" s="30">
        <v>6</v>
      </c>
      <c r="I12" s="28">
        <v>6</v>
      </c>
      <c r="J12" s="3">
        <v>7</v>
      </c>
    </row>
    <row r="13" spans="1:12" x14ac:dyDescent="0.2">
      <c r="A13" s="1"/>
      <c r="B13" t="s">
        <v>33</v>
      </c>
      <c r="C13" t="s">
        <v>34</v>
      </c>
      <c r="D13" s="3">
        <v>0</v>
      </c>
      <c r="E13" s="28">
        <v>0</v>
      </c>
      <c r="F13" s="29">
        <v>1</v>
      </c>
      <c r="G13" s="28">
        <v>1</v>
      </c>
      <c r="H13" s="30">
        <v>1</v>
      </c>
      <c r="I13" s="28">
        <v>1</v>
      </c>
      <c r="J13" s="3">
        <v>2</v>
      </c>
    </row>
    <row r="14" spans="1:12" x14ac:dyDescent="0.2">
      <c r="A14" s="1"/>
      <c r="B14" t="s">
        <v>125</v>
      </c>
      <c r="C14" t="s">
        <v>126</v>
      </c>
      <c r="D14" s="3">
        <v>0.83087823979116204</v>
      </c>
      <c r="E14" s="7">
        <v>1.4207307653321442</v>
      </c>
      <c r="F14" s="7">
        <v>1.6416655284404784</v>
      </c>
      <c r="G14" s="7">
        <v>1.8586450463882342</v>
      </c>
      <c r="H14" s="27">
        <v>2.0152081447963797</v>
      </c>
      <c r="I14" s="7">
        <v>2.1723306413634051</v>
      </c>
      <c r="J14" s="3">
        <v>2.4463378088550694</v>
      </c>
    </row>
    <row r="15" spans="1:12" x14ac:dyDescent="0.2">
      <c r="A15" s="1" t="s">
        <v>172</v>
      </c>
      <c r="B15" t="s">
        <v>130</v>
      </c>
      <c r="C15" t="s">
        <v>131</v>
      </c>
      <c r="D15" s="3">
        <v>2.5</v>
      </c>
      <c r="E15" s="7">
        <v>5.55</v>
      </c>
      <c r="F15" s="7">
        <v>8.0150000000000006</v>
      </c>
      <c r="G15" s="7">
        <v>9.2100000000000009</v>
      </c>
      <c r="H15" s="27">
        <v>10.975000000000001</v>
      </c>
      <c r="I15" s="7">
        <v>13.813999999999998</v>
      </c>
      <c r="J15" s="3">
        <v>20.48</v>
      </c>
    </row>
    <row r="16" spans="1:12" x14ac:dyDescent="0.2">
      <c r="A16" s="1"/>
      <c r="B16" t="s">
        <v>132</v>
      </c>
      <c r="C16" t="s">
        <v>133</v>
      </c>
      <c r="D16" s="3">
        <v>0</v>
      </c>
      <c r="E16" s="26">
        <v>2.1745584147999999</v>
      </c>
      <c r="F16" s="27">
        <v>2.6585130780000004</v>
      </c>
      <c r="G16" s="7">
        <v>3.311587244</v>
      </c>
      <c r="H16" s="7">
        <v>4.4795403225000001</v>
      </c>
      <c r="I16" s="7">
        <v>5.7371353751999994</v>
      </c>
      <c r="J16" s="3">
        <v>21.777003480000001</v>
      </c>
    </row>
    <row r="17" spans="1:10" x14ac:dyDescent="0.2">
      <c r="A17" s="1"/>
      <c r="B17" t="s">
        <v>136</v>
      </c>
      <c r="C17" t="s">
        <v>137</v>
      </c>
      <c r="D17" s="3">
        <v>0</v>
      </c>
      <c r="E17" s="26">
        <v>0</v>
      </c>
      <c r="F17" s="27">
        <v>2.3809254874999999</v>
      </c>
      <c r="G17" s="7">
        <v>3.7411548410000002</v>
      </c>
      <c r="H17" s="7">
        <v>5.8012178974999999</v>
      </c>
      <c r="I17" s="7">
        <v>8.1819037901999998</v>
      </c>
      <c r="J17" s="3">
        <v>17.650470259999999</v>
      </c>
    </row>
    <row r="18" spans="1:10" x14ac:dyDescent="0.2">
      <c r="A18" s="1"/>
      <c r="B18" t="s">
        <v>138</v>
      </c>
      <c r="C18" t="s">
        <v>139</v>
      </c>
      <c r="D18" s="3">
        <v>0</v>
      </c>
      <c r="E18" s="26">
        <v>0</v>
      </c>
      <c r="F18" s="27">
        <v>3.542394448</v>
      </c>
      <c r="G18" s="7">
        <v>5.3919463580000002</v>
      </c>
      <c r="H18" s="7">
        <v>9.4967601254999998</v>
      </c>
      <c r="I18" s="7">
        <v>11.980267181999999</v>
      </c>
      <c r="J18" s="3">
        <v>38.480449790000002</v>
      </c>
    </row>
    <row r="19" spans="1:10" x14ac:dyDescent="0.2">
      <c r="A19" s="1"/>
      <c r="B19" t="s">
        <v>141</v>
      </c>
      <c r="C19" t="s">
        <v>142</v>
      </c>
      <c r="D19" s="3">
        <v>41.875861479999998</v>
      </c>
      <c r="E19" s="7">
        <v>80.400506110000009</v>
      </c>
      <c r="F19" s="7">
        <v>89.090122129999997</v>
      </c>
      <c r="G19" s="7">
        <v>107.3563499</v>
      </c>
      <c r="H19" s="27">
        <v>123.52642585</v>
      </c>
      <c r="I19" s="7">
        <v>131.16456714</v>
      </c>
      <c r="J19" s="3">
        <v>164.23057969999999</v>
      </c>
    </row>
    <row r="20" spans="1:10" x14ac:dyDescent="0.2">
      <c r="A20" s="1"/>
      <c r="B20" t="s">
        <v>144</v>
      </c>
      <c r="C20" t="s">
        <v>145</v>
      </c>
      <c r="D20" s="3">
        <v>0</v>
      </c>
      <c r="E20" s="7">
        <v>8</v>
      </c>
      <c r="F20" s="7">
        <v>19</v>
      </c>
      <c r="G20" s="7">
        <v>29</v>
      </c>
      <c r="H20" s="27">
        <v>42</v>
      </c>
      <c r="I20" s="7">
        <v>55.8</v>
      </c>
      <c r="J20" s="3">
        <v>77</v>
      </c>
    </row>
    <row r="21" spans="1:10" x14ac:dyDescent="0.2">
      <c r="A21" s="1"/>
      <c r="B21" t="s">
        <v>148</v>
      </c>
      <c r="C21" t="s">
        <v>149</v>
      </c>
      <c r="D21" s="3">
        <v>23.4</v>
      </c>
      <c r="E21" s="7">
        <v>35.96</v>
      </c>
      <c r="F21" s="7">
        <v>44.375</v>
      </c>
      <c r="G21" s="7">
        <v>52.4</v>
      </c>
      <c r="H21" s="27">
        <v>68.45</v>
      </c>
      <c r="I21" s="7">
        <v>74.64</v>
      </c>
      <c r="J21" s="3">
        <v>102.1</v>
      </c>
    </row>
    <row r="22" spans="1:10" x14ac:dyDescent="0.2">
      <c r="A22" s="1"/>
      <c r="B22" t="s">
        <v>153</v>
      </c>
      <c r="C22" t="s">
        <v>154</v>
      </c>
      <c r="D22" s="3">
        <v>3.2</v>
      </c>
      <c r="E22" s="7">
        <v>8.4</v>
      </c>
      <c r="F22" s="7">
        <v>11.8</v>
      </c>
      <c r="G22" s="7">
        <v>15.7</v>
      </c>
      <c r="H22" s="27">
        <v>19.899999999999999</v>
      </c>
      <c r="I22" s="7">
        <v>32</v>
      </c>
      <c r="J22" s="3">
        <v>76</v>
      </c>
    </row>
    <row r="23" spans="1:10" x14ac:dyDescent="0.2">
      <c r="A23" s="1"/>
      <c r="B23" t="s">
        <v>156</v>
      </c>
      <c r="C23" t="s">
        <v>157</v>
      </c>
      <c r="D23" s="3">
        <v>2.41</v>
      </c>
      <c r="E23" s="7">
        <v>3.4540000000000002</v>
      </c>
      <c r="F23" s="7">
        <v>4.37</v>
      </c>
      <c r="G23" s="7">
        <v>5.35</v>
      </c>
      <c r="H23" s="27">
        <v>7.335</v>
      </c>
      <c r="I23" s="7">
        <v>8.5080000000000009</v>
      </c>
      <c r="J23" s="3">
        <v>15.03</v>
      </c>
    </row>
    <row r="24" spans="1:10" x14ac:dyDescent="0.2">
      <c r="A24" s="1"/>
      <c r="B24" t="s">
        <v>158</v>
      </c>
      <c r="C24" t="s">
        <v>159</v>
      </c>
      <c r="D24" s="3">
        <v>4.8117756790000001</v>
      </c>
      <c r="E24" s="7">
        <v>4.8117756790000001</v>
      </c>
      <c r="F24" s="7">
        <v>4.8836621490000001</v>
      </c>
      <c r="G24" s="7">
        <v>5.8288179050000002</v>
      </c>
      <c r="H24" s="27">
        <v>6.242436917</v>
      </c>
      <c r="I24" s="7">
        <v>6.5344803740000001</v>
      </c>
      <c r="J24" s="3">
        <v>7.1482683079999996</v>
      </c>
    </row>
    <row r="25" spans="1:10" x14ac:dyDescent="0.2">
      <c r="A25" s="1"/>
      <c r="B25" t="s">
        <v>162</v>
      </c>
      <c r="C25" t="s">
        <v>163</v>
      </c>
      <c r="D25" s="3">
        <v>5.47652538</v>
      </c>
      <c r="E25" s="7">
        <v>5.7976630619999998</v>
      </c>
      <c r="F25" s="7">
        <v>6.0259512070000003</v>
      </c>
      <c r="G25" s="7">
        <v>7.0155927330000001</v>
      </c>
      <c r="H25" s="27">
        <v>7.9939584010000004</v>
      </c>
      <c r="I25" s="7">
        <v>8.6508677820000006</v>
      </c>
      <c r="J25" s="3">
        <v>13.939231235999999</v>
      </c>
    </row>
    <row r="26" spans="1:10" x14ac:dyDescent="0.2">
      <c r="A26" s="1"/>
      <c r="B26" t="s">
        <v>164</v>
      </c>
      <c r="C26" t="s">
        <v>165</v>
      </c>
      <c r="D26" s="3">
        <v>1.143944115</v>
      </c>
      <c r="E26" s="7">
        <v>1.143944115</v>
      </c>
      <c r="F26" s="7">
        <v>1.2104773339999999</v>
      </c>
      <c r="G26" s="7">
        <v>1.2788915199999999</v>
      </c>
      <c r="H26" s="27">
        <v>1.824377288</v>
      </c>
      <c r="I26" s="7">
        <v>2.0515799119999998</v>
      </c>
      <c r="J26" s="3">
        <v>3.2636884749999999</v>
      </c>
    </row>
    <row r="27" spans="1:10" x14ac:dyDescent="0.2">
      <c r="A27" s="1"/>
      <c r="B27" t="s">
        <v>166</v>
      </c>
      <c r="C27" t="s">
        <v>167</v>
      </c>
      <c r="D27" s="3">
        <v>0.42584658399999997</v>
      </c>
      <c r="E27" s="7">
        <v>0.53057715500000002</v>
      </c>
      <c r="F27" s="7">
        <v>0.56587467199999997</v>
      </c>
      <c r="G27" s="7">
        <v>0.60788767300000002</v>
      </c>
      <c r="H27" s="27">
        <v>0.62418957500000005</v>
      </c>
      <c r="I27" s="7">
        <v>0.65958290219999993</v>
      </c>
      <c r="J27" s="3">
        <v>0.85910758700000001</v>
      </c>
    </row>
    <row r="28" spans="1:10" x14ac:dyDescent="0.2">
      <c r="A28" s="1"/>
      <c r="B28" t="s">
        <v>168</v>
      </c>
      <c r="C28" t="s">
        <v>169</v>
      </c>
      <c r="D28" s="3">
        <v>4.3</v>
      </c>
      <c r="E28" s="7">
        <v>8.0500000000000007</v>
      </c>
      <c r="F28" s="7">
        <v>11.325000000000001</v>
      </c>
      <c r="G28" s="7">
        <v>16.25</v>
      </c>
      <c r="H28" s="27">
        <v>21.125</v>
      </c>
      <c r="I28" s="7">
        <v>25.9</v>
      </c>
      <c r="J28" s="3">
        <v>41.5</v>
      </c>
    </row>
    <row r="29" spans="1:10" x14ac:dyDescent="0.2">
      <c r="A29" s="1" t="s">
        <v>8</v>
      </c>
      <c r="B29" t="s">
        <v>206</v>
      </c>
      <c r="C29" t="s">
        <v>173</v>
      </c>
      <c r="D29" s="3">
        <v>6.05</v>
      </c>
      <c r="E29" s="7">
        <v>8.984</v>
      </c>
      <c r="F29" s="7">
        <v>10.440000000000001</v>
      </c>
      <c r="G29" s="7">
        <v>12.66</v>
      </c>
      <c r="H29" s="27">
        <v>14.33</v>
      </c>
      <c r="I29" s="7">
        <v>16.236000000000001</v>
      </c>
      <c r="J29" s="3">
        <v>24.86</v>
      </c>
    </row>
    <row r="30" spans="1:10" x14ac:dyDescent="0.2">
      <c r="A30" s="1"/>
      <c r="B30" t="s">
        <v>307</v>
      </c>
      <c r="C30" t="s">
        <v>174</v>
      </c>
      <c r="D30" s="3">
        <v>7.53</v>
      </c>
      <c r="E30" s="7">
        <v>13.406000000000001</v>
      </c>
      <c r="F30" s="7">
        <v>16.14</v>
      </c>
      <c r="G30" s="7">
        <v>21.16</v>
      </c>
      <c r="H30" s="27">
        <v>25.439999999999998</v>
      </c>
      <c r="I30" s="7">
        <v>29.832000000000001</v>
      </c>
      <c r="J30" s="3">
        <v>34.32</v>
      </c>
    </row>
    <row r="31" spans="1:10" x14ac:dyDescent="0.2">
      <c r="A31" s="1"/>
      <c r="B31" t="s">
        <v>308</v>
      </c>
      <c r="C31" t="s">
        <v>175</v>
      </c>
      <c r="D31" s="3">
        <v>0.38</v>
      </c>
      <c r="E31" s="7">
        <v>0.40600000000000003</v>
      </c>
      <c r="F31" s="7">
        <v>0.42</v>
      </c>
      <c r="G31" s="7">
        <v>0.43</v>
      </c>
      <c r="H31" s="27">
        <v>0.45</v>
      </c>
      <c r="I31" s="7">
        <v>0.46399999999999997</v>
      </c>
      <c r="J31" s="3">
        <v>0.52</v>
      </c>
    </row>
    <row r="32" spans="1:10" x14ac:dyDescent="0.2">
      <c r="A32" s="1"/>
      <c r="B32" t="s">
        <v>176</v>
      </c>
      <c r="C32" t="s">
        <v>177</v>
      </c>
      <c r="D32" s="3">
        <v>3.2</v>
      </c>
      <c r="E32" s="3">
        <v>3.66</v>
      </c>
      <c r="F32" s="3">
        <v>4.1999999999999993</v>
      </c>
      <c r="G32" s="3">
        <v>4.7</v>
      </c>
      <c r="H32" s="31">
        <v>5.3</v>
      </c>
      <c r="I32" s="3">
        <v>5.6</v>
      </c>
      <c r="J32" s="3">
        <v>6.8</v>
      </c>
    </row>
    <row r="33" spans="1:10" x14ac:dyDescent="0.2">
      <c r="A33" s="1"/>
      <c r="B33" t="s">
        <v>310</v>
      </c>
      <c r="C33" t="s">
        <v>178</v>
      </c>
      <c r="D33" s="3">
        <v>0.52083333300000001</v>
      </c>
      <c r="E33" s="7">
        <v>1.3737223308000002</v>
      </c>
      <c r="F33" s="7">
        <v>2.5341726449999999</v>
      </c>
      <c r="G33" s="7">
        <v>4.2910447759999997</v>
      </c>
      <c r="H33" s="27">
        <v>6.6864838664999997</v>
      </c>
      <c r="I33" s="7">
        <v>10.3461804424</v>
      </c>
      <c r="J33" s="3">
        <v>18.952609647999999</v>
      </c>
    </row>
    <row r="34" spans="1:10" x14ac:dyDescent="0.2">
      <c r="A34" s="1"/>
      <c r="B34" t="s">
        <v>314</v>
      </c>
      <c r="C34" t="s">
        <v>179</v>
      </c>
      <c r="D34" s="3">
        <v>4</v>
      </c>
      <c r="E34" s="3">
        <v>11.600000000000001</v>
      </c>
      <c r="F34" s="3">
        <v>16</v>
      </c>
      <c r="G34" s="3">
        <v>22</v>
      </c>
      <c r="H34" s="31">
        <v>26</v>
      </c>
      <c r="I34" s="3">
        <v>29.799999999999997</v>
      </c>
      <c r="J34" s="3">
        <v>37</v>
      </c>
    </row>
    <row r="35" spans="1:10" x14ac:dyDescent="0.2">
      <c r="A35" s="1"/>
      <c r="B35" t="s">
        <v>180</v>
      </c>
      <c r="C35" t="s">
        <v>181</v>
      </c>
      <c r="D35" s="3">
        <v>3.9E-2</v>
      </c>
      <c r="E35" s="7">
        <v>6.4600000000000005E-2</v>
      </c>
      <c r="F35" s="7">
        <v>8.7999999999999995E-2</v>
      </c>
      <c r="G35" s="7">
        <v>0.13300000000000001</v>
      </c>
      <c r="H35" s="27">
        <v>0.16750000000000001</v>
      </c>
      <c r="I35" s="7">
        <v>0.24339999999999998</v>
      </c>
      <c r="J35" s="3">
        <v>0.34699999999999998</v>
      </c>
    </row>
    <row r="36" spans="1:10" x14ac:dyDescent="0.2">
      <c r="A36" s="1"/>
      <c r="B36" t="s">
        <v>312</v>
      </c>
      <c r="C36" t="s">
        <v>182</v>
      </c>
      <c r="D36" s="3">
        <v>10.212630750000001</v>
      </c>
      <c r="E36" s="7">
        <v>16.217686172000001</v>
      </c>
      <c r="F36" s="7">
        <v>21.451005330000001</v>
      </c>
      <c r="G36" s="7">
        <v>25.58795456</v>
      </c>
      <c r="H36" s="27">
        <v>30.264939455</v>
      </c>
      <c r="I36" s="7">
        <v>34.949507175999997</v>
      </c>
      <c r="J36" s="3">
        <v>51.287401080000002</v>
      </c>
    </row>
    <row r="37" spans="1:10" x14ac:dyDescent="0.2">
      <c r="A37" s="1"/>
      <c r="B37" t="s">
        <v>183</v>
      </c>
      <c r="C37" t="s">
        <v>184</v>
      </c>
      <c r="D37" s="3">
        <v>23.52</v>
      </c>
      <c r="E37" s="7">
        <v>31.742000000000001</v>
      </c>
      <c r="F37" s="7">
        <v>37.61</v>
      </c>
      <c r="G37" s="7">
        <v>39.909999999999997</v>
      </c>
      <c r="H37" s="27">
        <v>44.55</v>
      </c>
      <c r="I37" s="7">
        <v>48.54</v>
      </c>
      <c r="J37" s="3">
        <v>57.71</v>
      </c>
    </row>
    <row r="38" spans="1:10" x14ac:dyDescent="0.2">
      <c r="A38" s="1"/>
      <c r="B38" t="s">
        <v>185</v>
      </c>
      <c r="C38" t="s">
        <v>186</v>
      </c>
      <c r="D38" s="3">
        <v>5.55</v>
      </c>
      <c r="E38" s="7">
        <v>8.67</v>
      </c>
      <c r="F38" s="7">
        <v>10.95</v>
      </c>
      <c r="G38" s="7">
        <v>14.41</v>
      </c>
      <c r="H38" s="27">
        <v>16.38</v>
      </c>
      <c r="I38" s="7">
        <v>18.89</v>
      </c>
      <c r="J38" s="3">
        <v>37.14</v>
      </c>
    </row>
    <row r="39" spans="1:10" x14ac:dyDescent="0.2">
      <c r="A39" s="1"/>
      <c r="B39" t="s">
        <v>187</v>
      </c>
      <c r="C39" t="s">
        <v>188</v>
      </c>
      <c r="D39" s="3">
        <v>12.1</v>
      </c>
      <c r="E39" s="3">
        <v>14.62</v>
      </c>
      <c r="F39" s="3">
        <v>15.9</v>
      </c>
      <c r="G39" s="3">
        <v>17.899999999999999</v>
      </c>
      <c r="H39" s="31">
        <v>19.200000000000003</v>
      </c>
      <c r="I39" s="3">
        <v>20.239999999999998</v>
      </c>
      <c r="J39" s="3">
        <v>24.4</v>
      </c>
    </row>
    <row r="40" spans="1:10" x14ac:dyDescent="0.2">
      <c r="A40" s="1" t="s">
        <v>208</v>
      </c>
      <c r="B40" t="s">
        <v>209</v>
      </c>
      <c r="C40" t="s">
        <v>237</v>
      </c>
      <c r="D40" s="3">
        <v>0</v>
      </c>
      <c r="E40" s="7">
        <v>0.9</v>
      </c>
      <c r="F40" s="7">
        <v>1.7</v>
      </c>
      <c r="G40" s="7">
        <v>2.2000000000000002</v>
      </c>
      <c r="H40" s="27">
        <v>3.05</v>
      </c>
      <c r="I40" s="7">
        <v>4.24</v>
      </c>
      <c r="J40" s="3">
        <v>6.7</v>
      </c>
    </row>
    <row r="41" spans="1:10" x14ac:dyDescent="0.2">
      <c r="A41" s="1"/>
      <c r="B41" t="s">
        <v>213</v>
      </c>
      <c r="C41" t="s">
        <v>238</v>
      </c>
      <c r="D41" s="3">
        <v>0</v>
      </c>
      <c r="E41" s="7">
        <v>0.72887475565361348</v>
      </c>
      <c r="F41" s="7">
        <v>1.4658398509623249</v>
      </c>
      <c r="G41" s="7">
        <v>2.2684310018903591</v>
      </c>
      <c r="H41" s="27">
        <v>3.2720857350002737</v>
      </c>
      <c r="I41" s="7">
        <v>4.9229863735016366</v>
      </c>
      <c r="J41" s="3">
        <v>8.2516761217122223</v>
      </c>
    </row>
    <row r="42" spans="1:10" x14ac:dyDescent="0.2">
      <c r="A42" s="1"/>
      <c r="B42" t="s">
        <v>216</v>
      </c>
      <c r="C42" t="s">
        <v>217</v>
      </c>
      <c r="D42" s="3">
        <v>0</v>
      </c>
      <c r="E42" s="7">
        <v>0</v>
      </c>
      <c r="F42" s="7">
        <v>1.3540811370352044E-3</v>
      </c>
      <c r="G42" s="7">
        <v>2.798507462686567E-3</v>
      </c>
      <c r="H42" s="27">
        <v>4.0512195600074224E-3</v>
      </c>
      <c r="I42" s="7">
        <v>5.180091665288886E-3</v>
      </c>
      <c r="J42" s="3">
        <v>1.0279944928866452E-2</v>
      </c>
    </row>
    <row r="43" spans="1:10" x14ac:dyDescent="0.2">
      <c r="A43" s="1"/>
      <c r="B43" t="s">
        <v>218</v>
      </c>
      <c r="C43" t="s">
        <v>219</v>
      </c>
      <c r="D43" s="3">
        <v>0</v>
      </c>
      <c r="E43" s="7">
        <v>0.10888530594436648</v>
      </c>
      <c r="F43" s="7">
        <v>0.16698517948122982</v>
      </c>
      <c r="G43" s="7">
        <v>0.22099447513812154</v>
      </c>
      <c r="H43" s="27">
        <v>0.34453594145650851</v>
      </c>
      <c r="I43" s="7">
        <v>0.45041866519240559</v>
      </c>
      <c r="J43" s="3">
        <v>1.5015015015015014</v>
      </c>
    </row>
    <row r="44" spans="1:10" x14ac:dyDescent="0.2">
      <c r="A44" s="1"/>
      <c r="B44" t="s">
        <v>223</v>
      </c>
      <c r="C44" t="s">
        <v>224</v>
      </c>
      <c r="D44" s="3">
        <v>0</v>
      </c>
      <c r="E44" s="7">
        <v>0.21725659753628773</v>
      </c>
      <c r="F44" s="7">
        <v>0.32411796707147245</v>
      </c>
      <c r="G44" s="7">
        <v>0.45349404325591608</v>
      </c>
      <c r="H44" s="27">
        <v>0.78785344748036756</v>
      </c>
      <c r="I44" s="7">
        <v>1.2838665947831271</v>
      </c>
      <c r="J44" s="3">
        <v>2.9649151704826222</v>
      </c>
    </row>
    <row r="45" spans="1:10" x14ac:dyDescent="0.2">
      <c r="A45" s="1"/>
      <c r="B45" t="s">
        <v>226</v>
      </c>
      <c r="C45" t="s">
        <v>227</v>
      </c>
      <c r="D45" s="3">
        <v>7.064868336544637E-3</v>
      </c>
      <c r="E45" s="7">
        <v>9.5495850145983011E-3</v>
      </c>
      <c r="F45" s="7">
        <v>1.0641052424453297E-2</v>
      </c>
      <c r="G45" s="7">
        <v>1.2616085509024006E-2</v>
      </c>
      <c r="H45" s="27">
        <v>1.4175620379890477E-2</v>
      </c>
      <c r="I45" s="7">
        <v>1.692777358119494E-2</v>
      </c>
      <c r="J45" s="3">
        <v>2.0433694745621352E-2</v>
      </c>
    </row>
    <row r="46" spans="1:10" x14ac:dyDescent="0.2">
      <c r="A46" s="1"/>
      <c r="B46" t="s">
        <v>229</v>
      </c>
      <c r="C46" t="s">
        <v>230</v>
      </c>
      <c r="D46" s="3">
        <v>5.1169590643274851E-2</v>
      </c>
      <c r="E46" s="7">
        <v>5.8072387363974624E-2</v>
      </c>
      <c r="F46" s="7">
        <v>6.4151331885888008E-2</v>
      </c>
      <c r="G46" s="7">
        <v>7.3154017474730174E-2</v>
      </c>
      <c r="H46" s="27">
        <v>8.2005609247499112E-2</v>
      </c>
      <c r="I46" s="7">
        <v>9.1247797304855022E-2</v>
      </c>
      <c r="J46" s="3">
        <v>0.11053540587219343</v>
      </c>
    </row>
    <row r="47" spans="1:10" x14ac:dyDescent="0.2">
      <c r="A47" s="1"/>
      <c r="B47" t="s">
        <v>231</v>
      </c>
      <c r="C47" t="s">
        <v>239</v>
      </c>
      <c r="D47" s="3">
        <v>1.2671712924025791</v>
      </c>
      <c r="E47" s="7">
        <v>4.0777325422328747</v>
      </c>
      <c r="F47" s="7">
        <v>6.9030963933720209</v>
      </c>
      <c r="G47" s="7">
        <v>10.232543001741226</v>
      </c>
      <c r="H47" s="27">
        <v>13.212865056245146</v>
      </c>
      <c r="I47" s="7">
        <v>20.823886350531566</v>
      </c>
      <c r="J47" s="3">
        <v>50.824587706146929</v>
      </c>
    </row>
    <row r="48" spans="1:10" x14ac:dyDescent="0.2">
      <c r="A48" s="1"/>
      <c r="B48" s="33" t="s">
        <v>323</v>
      </c>
      <c r="C48" s="33" t="s">
        <v>330</v>
      </c>
      <c r="D48" s="3">
        <v>0</v>
      </c>
      <c r="E48" s="7">
        <v>0</v>
      </c>
      <c r="F48" s="7">
        <v>0.12280701754385964</v>
      </c>
      <c r="G48" s="7">
        <v>0.21052631578947367</v>
      </c>
      <c r="H48" s="27">
        <v>0.33333333333333331</v>
      </c>
      <c r="I48" s="7">
        <v>0.45614035087719296</v>
      </c>
      <c r="J48" s="3">
        <v>0.66666666666666663</v>
      </c>
    </row>
    <row r="49" spans="1:10" x14ac:dyDescent="0.2">
      <c r="A49" s="1" t="s">
        <v>9</v>
      </c>
      <c r="B49" t="s">
        <v>324</v>
      </c>
      <c r="C49" t="s">
        <v>240</v>
      </c>
      <c r="D49" s="3">
        <v>2.6509572901325478</v>
      </c>
      <c r="E49" s="26">
        <v>4.9635619017942565</v>
      </c>
      <c r="F49" s="27">
        <v>5.7007902067560243</v>
      </c>
      <c r="G49" s="7">
        <v>7.2088806333200655</v>
      </c>
      <c r="H49" s="7">
        <v>7.9824209501036911</v>
      </c>
      <c r="I49" s="7">
        <v>9.7894197268907668</v>
      </c>
      <c r="J49" s="3">
        <v>15.835650070404737</v>
      </c>
    </row>
    <row r="50" spans="1:10" x14ac:dyDescent="0.2">
      <c r="A50" s="1"/>
      <c r="B50" t="s">
        <v>325</v>
      </c>
      <c r="C50" t="s">
        <v>241</v>
      </c>
      <c r="D50" s="3">
        <v>1.3513513513513513</v>
      </c>
      <c r="E50" s="26">
        <v>2.1661538161415463</v>
      </c>
      <c r="F50" s="27">
        <v>2.5506110648271445</v>
      </c>
      <c r="G50" s="7">
        <v>3.2940094990041366</v>
      </c>
      <c r="H50" s="7">
        <v>4.3125385878082287</v>
      </c>
      <c r="I50" s="7">
        <v>5.5507369576534069</v>
      </c>
      <c r="J50" s="3">
        <v>47.619047619047613</v>
      </c>
    </row>
    <row r="51" spans="1:10" x14ac:dyDescent="0.2">
      <c r="A51" s="1"/>
      <c r="B51" t="s">
        <v>326</v>
      </c>
      <c r="C51" t="s">
        <v>280</v>
      </c>
      <c r="D51" s="3">
        <v>0</v>
      </c>
      <c r="E51" s="7">
        <v>0</v>
      </c>
      <c r="F51" s="7">
        <v>1.029489205</v>
      </c>
      <c r="G51" s="7">
        <v>7.3529411769999999</v>
      </c>
      <c r="H51" s="27">
        <v>13.188405795000001</v>
      </c>
      <c r="I51" s="7">
        <v>20</v>
      </c>
      <c r="J51" s="3">
        <v>50</v>
      </c>
    </row>
    <row r="52" spans="1:10" x14ac:dyDescent="0.2">
      <c r="A52" s="1"/>
      <c r="B52" t="s">
        <v>244</v>
      </c>
      <c r="C52" t="s">
        <v>245</v>
      </c>
      <c r="D52" s="3">
        <v>0</v>
      </c>
      <c r="E52" s="26">
        <v>0.33600000000000035</v>
      </c>
      <c r="F52" s="27">
        <v>1.66</v>
      </c>
      <c r="G52" s="7">
        <v>2.6</v>
      </c>
      <c r="H52" s="7">
        <v>3.7800000000000002</v>
      </c>
      <c r="I52" s="7">
        <v>5.0119999999999996</v>
      </c>
      <c r="J52" s="3">
        <v>42.52</v>
      </c>
    </row>
    <row r="53" spans="1:10" x14ac:dyDescent="0.2">
      <c r="A53" s="1"/>
      <c r="B53" t="s">
        <v>247</v>
      </c>
      <c r="C53" t="s">
        <v>248</v>
      </c>
      <c r="D53" s="3">
        <v>0</v>
      </c>
      <c r="E53" s="26">
        <v>0</v>
      </c>
      <c r="F53" s="27">
        <v>0.53778129233058736</v>
      </c>
      <c r="G53" s="7">
        <v>1.4435378224953717</v>
      </c>
      <c r="H53" s="7">
        <v>3.9922976612885073</v>
      </c>
      <c r="I53" s="7">
        <v>11.945327541847236</v>
      </c>
      <c r="J53" s="3">
        <v>44.523597506678541</v>
      </c>
    </row>
    <row r="54" spans="1:10" ht="18.5" customHeight="1" x14ac:dyDescent="0.2">
      <c r="A54" s="1"/>
      <c r="B54" t="s">
        <v>249</v>
      </c>
      <c r="C54" t="s">
        <v>250</v>
      </c>
      <c r="D54" s="3">
        <v>0</v>
      </c>
      <c r="E54" s="26">
        <v>0.33800000000000002</v>
      </c>
      <c r="F54" s="27">
        <v>0.45</v>
      </c>
      <c r="G54" s="7">
        <v>0.56000000000000005</v>
      </c>
      <c r="H54" s="7">
        <v>0.77500000000000002</v>
      </c>
      <c r="I54" s="7">
        <v>0.91400000000000003</v>
      </c>
      <c r="J54" s="3">
        <v>4.47</v>
      </c>
    </row>
    <row r="55" spans="1:10" x14ac:dyDescent="0.2">
      <c r="A55" s="1"/>
      <c r="B55" t="s">
        <v>251</v>
      </c>
      <c r="C55" t="s">
        <v>252</v>
      </c>
      <c r="D55" s="31" t="s">
        <v>281</v>
      </c>
      <c r="E55" s="7"/>
      <c r="F55" s="7"/>
      <c r="G55" s="7"/>
      <c r="H55" s="7"/>
      <c r="I55" s="7"/>
      <c r="J55" s="3"/>
    </row>
    <row r="56" spans="1:10" s="18" customFormat="1" x14ac:dyDescent="0.2">
      <c r="A56" s="1"/>
      <c r="B56" t="s">
        <v>254</v>
      </c>
      <c r="C56" t="s">
        <v>255</v>
      </c>
      <c r="D56" s="3">
        <v>7.9277624729999996</v>
      </c>
      <c r="E56" s="7">
        <v>10.5883860024</v>
      </c>
      <c r="F56" s="7">
        <v>12.568118435999999</v>
      </c>
      <c r="G56" s="7">
        <v>15.602478565</v>
      </c>
      <c r="H56" s="27">
        <v>17.846901731999999</v>
      </c>
      <c r="I56" s="7">
        <v>21.640532010000001</v>
      </c>
      <c r="J56" s="3">
        <v>41.492183093000001</v>
      </c>
    </row>
    <row r="57" spans="1:10" x14ac:dyDescent="0.2">
      <c r="A57" s="1"/>
      <c r="B57" t="s">
        <v>327</v>
      </c>
      <c r="C57" t="s">
        <v>257</v>
      </c>
      <c r="D57" s="3">
        <v>683.01769636799997</v>
      </c>
      <c r="E57" s="7">
        <v>973.0310316322001</v>
      </c>
      <c r="F57" s="7">
        <v>1220.088008062</v>
      </c>
      <c r="G57" s="7">
        <v>1554.746940126</v>
      </c>
      <c r="H57" s="27">
        <v>1897.2774389450001</v>
      </c>
      <c r="I57" s="7">
        <v>2412.5812686695999</v>
      </c>
      <c r="J57" s="3">
        <v>5570.2917771880002</v>
      </c>
    </row>
    <row r="58" spans="1:10" x14ac:dyDescent="0.2">
      <c r="A58" s="1"/>
      <c r="B58" t="s">
        <v>258</v>
      </c>
      <c r="C58" t="s">
        <v>259</v>
      </c>
      <c r="D58" s="3">
        <v>20</v>
      </c>
      <c r="E58" s="28">
        <v>54</v>
      </c>
      <c r="F58" s="29">
        <v>71</v>
      </c>
      <c r="G58" s="28">
        <v>83</v>
      </c>
      <c r="H58" s="30">
        <v>92</v>
      </c>
      <c r="I58" s="28">
        <v>94</v>
      </c>
      <c r="J58" s="3">
        <v>97</v>
      </c>
    </row>
    <row r="59" spans="1:10" x14ac:dyDescent="0.2">
      <c r="A59" s="1"/>
      <c r="B59" t="s">
        <v>261</v>
      </c>
      <c r="C59" t="s">
        <v>262</v>
      </c>
      <c r="D59" s="3">
        <v>2.1976572973210557</v>
      </c>
      <c r="E59" s="7">
        <v>3.2657105245531293</v>
      </c>
      <c r="F59" s="27">
        <v>4.2664363677552268</v>
      </c>
      <c r="G59" s="7">
        <v>5.4854635216675813</v>
      </c>
      <c r="H59" s="7">
        <v>10.413718427368005</v>
      </c>
      <c r="I59" s="7">
        <v>13.663273808356015</v>
      </c>
      <c r="J59" s="3">
        <v>29.542097488921712</v>
      </c>
    </row>
    <row r="60" spans="1:10" x14ac:dyDescent="0.2">
      <c r="A60" s="1"/>
      <c r="B60" t="s">
        <v>265</v>
      </c>
      <c r="C60" t="s">
        <v>266</v>
      </c>
      <c r="D60" s="3">
        <v>2.4</v>
      </c>
      <c r="E60" s="7">
        <v>2.5499999999999998</v>
      </c>
      <c r="F60" s="27">
        <v>3.1749999999999998</v>
      </c>
      <c r="G60" s="7">
        <v>4.9000000000000004</v>
      </c>
      <c r="H60" s="7">
        <v>6.4750000000000005</v>
      </c>
      <c r="I60" s="7">
        <v>7.95</v>
      </c>
      <c r="J60" s="3">
        <v>9</v>
      </c>
    </row>
    <row r="61" spans="1:10" x14ac:dyDescent="0.2">
      <c r="A61" s="1"/>
      <c r="B61" t="s">
        <v>269</v>
      </c>
      <c r="C61" t="s">
        <v>270</v>
      </c>
      <c r="D61" s="3">
        <v>14.29</v>
      </c>
      <c r="E61" s="7">
        <v>30.43</v>
      </c>
      <c r="F61" s="7">
        <v>38.71</v>
      </c>
      <c r="G61" s="7">
        <v>50</v>
      </c>
      <c r="H61" s="27">
        <v>60</v>
      </c>
      <c r="I61" s="7">
        <v>64.709999999999994</v>
      </c>
      <c r="J61" s="3">
        <v>100</v>
      </c>
    </row>
    <row r="62" spans="1:10" x14ac:dyDescent="0.2">
      <c r="A62" s="1"/>
      <c r="B62" t="s">
        <v>272</v>
      </c>
      <c r="C62" t="s">
        <v>273</v>
      </c>
      <c r="D62" s="3">
        <v>1.01035615054307E-2</v>
      </c>
      <c r="E62" s="7">
        <v>2.4699035730256381E-2</v>
      </c>
      <c r="F62" s="7">
        <v>4.1192181796376154E-2</v>
      </c>
      <c r="G62" s="7">
        <v>5.8988764044943798E-2</v>
      </c>
      <c r="H62" s="27">
        <v>8.1041303152711713E-2</v>
      </c>
      <c r="I62" s="7">
        <v>0.10575174433629062</v>
      </c>
      <c r="J62" s="3">
        <v>0.288716177317214</v>
      </c>
    </row>
    <row r="63" spans="1:10" x14ac:dyDescent="0.2">
      <c r="A63" s="1"/>
      <c r="B63" t="s">
        <v>275</v>
      </c>
      <c r="C63" t="s">
        <v>276</v>
      </c>
      <c r="D63" s="3">
        <v>34</v>
      </c>
      <c r="E63" s="7">
        <v>46.4</v>
      </c>
      <c r="F63" s="7">
        <v>51</v>
      </c>
      <c r="G63" s="7">
        <v>57</v>
      </c>
      <c r="H63" s="27">
        <v>65.5</v>
      </c>
      <c r="I63" s="7">
        <v>70</v>
      </c>
      <c r="J63" s="3">
        <v>76</v>
      </c>
    </row>
    <row r="64" spans="1:10" x14ac:dyDescent="0.2">
      <c r="A64" s="1" t="s">
        <v>10</v>
      </c>
      <c r="B64" t="s">
        <v>284</v>
      </c>
      <c r="C64" t="s">
        <v>285</v>
      </c>
      <c r="D64" s="3">
        <v>0</v>
      </c>
      <c r="E64" s="7">
        <v>0.74387637678776919</v>
      </c>
      <c r="F64" s="27">
        <v>0.94455801203556256</v>
      </c>
      <c r="G64" s="7">
        <v>1.1049723756906076</v>
      </c>
      <c r="H64" s="7">
        <v>1.2569930479155449</v>
      </c>
      <c r="I64" s="7">
        <v>1.4985734224967628</v>
      </c>
      <c r="J64" s="3">
        <v>2.2556390977443606</v>
      </c>
    </row>
    <row r="65" spans="1:10" x14ac:dyDescent="0.2">
      <c r="A65" s="1"/>
      <c r="B65" t="s">
        <v>287</v>
      </c>
      <c r="C65" t="s">
        <v>288</v>
      </c>
      <c r="D65" s="3">
        <v>0</v>
      </c>
      <c r="E65" s="7">
        <v>0.10877192982456139</v>
      </c>
      <c r="F65" s="27">
        <v>0.17987332390000674</v>
      </c>
      <c r="G65" s="7">
        <v>0.25</v>
      </c>
      <c r="H65" s="7">
        <v>0.32831325301204817</v>
      </c>
      <c r="I65" s="7">
        <v>0.45229885057471264</v>
      </c>
      <c r="J65" s="3">
        <v>0.68292682926829273</v>
      </c>
    </row>
    <row r="66" spans="1:10" x14ac:dyDescent="0.2">
      <c r="A66" s="1"/>
      <c r="B66" t="s">
        <v>289</v>
      </c>
      <c r="C66" t="s">
        <v>290</v>
      </c>
      <c r="D66" s="3">
        <v>0</v>
      </c>
      <c r="E66" s="7">
        <v>0.107125</v>
      </c>
      <c r="F66" s="27">
        <v>0.15079365079365079</v>
      </c>
      <c r="G66" s="7">
        <v>0.22603300330033005</v>
      </c>
      <c r="H66" s="7">
        <v>0.32470028561552877</v>
      </c>
      <c r="I66" s="7">
        <v>0.48428362573099415</v>
      </c>
      <c r="J66" s="3">
        <v>0.66225844004656576</v>
      </c>
    </row>
    <row r="67" spans="1:10" x14ac:dyDescent="0.2">
      <c r="A67" s="1"/>
      <c r="B67" t="s">
        <v>291</v>
      </c>
      <c r="C67" t="s">
        <v>292</v>
      </c>
      <c r="D67" s="3">
        <v>0.14199999999999999</v>
      </c>
      <c r="E67" s="7">
        <v>0.27760000000000001</v>
      </c>
      <c r="F67" s="27">
        <v>0.32250000000000001</v>
      </c>
      <c r="G67" s="7">
        <v>0.40500000000000003</v>
      </c>
      <c r="H67" s="7">
        <v>0.51200000000000001</v>
      </c>
      <c r="I67" s="7">
        <v>0.63280000000000003</v>
      </c>
      <c r="J67" s="3">
        <v>0.77200000000000002</v>
      </c>
    </row>
    <row r="68" spans="1:10" x14ac:dyDescent="0.2">
      <c r="A68" s="1"/>
      <c r="B68" t="s">
        <v>293</v>
      </c>
      <c r="C68" t="s">
        <v>295</v>
      </c>
      <c r="D68" s="3">
        <v>0</v>
      </c>
      <c r="E68" s="7">
        <v>0.15566384086509577</v>
      </c>
      <c r="F68" s="27">
        <v>0.29015529595449857</v>
      </c>
      <c r="G68" s="7">
        <v>0.42004465152397596</v>
      </c>
      <c r="H68" s="7">
        <v>0.54096123255240813</v>
      </c>
      <c r="I68" s="7">
        <v>0.66007178305565395</v>
      </c>
      <c r="J68" s="3">
        <v>0.81818181818181823</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78"/>
  <sheetViews>
    <sheetView topLeftCell="A2" workbookViewId="0"/>
  </sheetViews>
  <sheetFormatPr baseColWidth="10" defaultColWidth="8.83203125" defaultRowHeight="15" x14ac:dyDescent="0.2"/>
  <cols>
    <col min="1" max="1" width="15.6640625" style="125" customWidth="1"/>
    <col min="2" max="3" width="10.6640625" style="58" customWidth="1"/>
    <col min="4" max="5" width="10.6640625" style="59" customWidth="1"/>
    <col min="6" max="7" width="10.6640625" style="58" customWidth="1"/>
    <col min="8" max="9" width="10.6640625" style="59" customWidth="1"/>
    <col min="10" max="11" width="10.6640625" style="58" customWidth="1"/>
    <col min="12" max="13" width="10.6640625" style="59" customWidth="1"/>
    <col min="14" max="15" width="10.6640625" style="58" customWidth="1"/>
    <col min="16" max="17" width="10.6640625" style="59" customWidth="1"/>
    <col min="18" max="19" width="10.6640625" style="58" customWidth="1"/>
    <col min="20" max="21" width="10.6640625" style="59" customWidth="1"/>
    <col min="22" max="22" width="10.6640625" style="56" customWidth="1"/>
    <col min="23" max="23" width="10.6640625" style="58" customWidth="1"/>
    <col min="24" max="24" width="15.6640625" style="51" customWidth="1"/>
    <col min="25" max="25" width="15.6640625" style="12" customWidth="1"/>
    <col min="26" max="27" width="8.6640625" style="12"/>
  </cols>
  <sheetData>
    <row r="1" spans="1:35" s="4" customFormat="1" ht="90.5" customHeight="1" x14ac:dyDescent="0.2">
      <c r="A1" s="121" t="s">
        <v>372</v>
      </c>
      <c r="B1" s="154" t="s">
        <v>299</v>
      </c>
      <c r="C1" s="154"/>
      <c r="D1" s="158" t="s">
        <v>20</v>
      </c>
      <c r="E1" s="158"/>
      <c r="F1" s="154" t="s">
        <v>21</v>
      </c>
      <c r="G1" s="154"/>
      <c r="H1" s="158" t="s">
        <v>23</v>
      </c>
      <c r="I1" s="158"/>
      <c r="J1" s="154" t="s">
        <v>301</v>
      </c>
      <c r="K1" s="154"/>
      <c r="L1" s="158" t="s">
        <v>26</v>
      </c>
      <c r="M1" s="158"/>
      <c r="N1" s="154" t="s">
        <v>28</v>
      </c>
      <c r="O1" s="154"/>
      <c r="P1" s="158" t="s">
        <v>30</v>
      </c>
      <c r="Q1" s="158"/>
      <c r="R1" s="154" t="s">
        <v>302</v>
      </c>
      <c r="S1" s="154"/>
      <c r="T1" s="158" t="s">
        <v>33</v>
      </c>
      <c r="U1" s="158"/>
      <c r="V1" s="154" t="s">
        <v>125</v>
      </c>
      <c r="W1" s="154"/>
      <c r="X1" s="152" t="s">
        <v>315</v>
      </c>
      <c r="Y1" s="152"/>
      <c r="Z1" s="67"/>
      <c r="AA1" s="67"/>
    </row>
    <row r="2" spans="1:35" s="4" customFormat="1" ht="90.5" customHeight="1" x14ac:dyDescent="0.2">
      <c r="A2" s="121" t="s">
        <v>371</v>
      </c>
      <c r="B2" s="159" t="s">
        <v>19</v>
      </c>
      <c r="C2" s="154"/>
      <c r="D2" s="158" t="s">
        <v>300</v>
      </c>
      <c r="E2" s="158"/>
      <c r="F2" s="154" t="s">
        <v>22</v>
      </c>
      <c r="G2" s="154"/>
      <c r="H2" s="158" t="s">
        <v>24</v>
      </c>
      <c r="I2" s="158"/>
      <c r="J2" s="154" t="s">
        <v>25</v>
      </c>
      <c r="K2" s="154"/>
      <c r="L2" s="158" t="s">
        <v>27</v>
      </c>
      <c r="M2" s="158"/>
      <c r="N2" s="154" t="s">
        <v>29</v>
      </c>
      <c r="O2" s="154"/>
      <c r="P2" s="158" t="s">
        <v>31</v>
      </c>
      <c r="Q2" s="158"/>
      <c r="R2" s="154" t="s">
        <v>32</v>
      </c>
      <c r="S2" s="154"/>
      <c r="T2" s="158" t="s">
        <v>34</v>
      </c>
      <c r="U2" s="158"/>
      <c r="V2" s="154" t="s">
        <v>126</v>
      </c>
      <c r="W2" s="154"/>
      <c r="X2" s="152"/>
      <c r="Y2" s="152"/>
      <c r="Z2" s="67"/>
      <c r="AA2" s="67"/>
    </row>
    <row r="3" spans="1:35" s="4" customFormat="1" ht="29.5" customHeight="1" x14ac:dyDescent="0.2">
      <c r="A3" s="122" t="s">
        <v>129</v>
      </c>
      <c r="B3" s="155">
        <v>7</v>
      </c>
      <c r="C3" s="156"/>
      <c r="D3" s="157">
        <v>8</v>
      </c>
      <c r="E3" s="157"/>
      <c r="F3" s="156">
        <v>8</v>
      </c>
      <c r="G3" s="156"/>
      <c r="H3" s="157">
        <v>6</v>
      </c>
      <c r="I3" s="157"/>
      <c r="J3" s="156">
        <v>6</v>
      </c>
      <c r="K3" s="156"/>
      <c r="L3" s="157">
        <v>7</v>
      </c>
      <c r="M3" s="157"/>
      <c r="N3" s="156">
        <v>7</v>
      </c>
      <c r="O3" s="156"/>
      <c r="P3" s="157">
        <v>7</v>
      </c>
      <c r="Q3" s="157"/>
      <c r="R3" s="156">
        <v>7</v>
      </c>
      <c r="S3" s="156"/>
      <c r="T3" s="157">
        <v>6</v>
      </c>
      <c r="U3" s="157"/>
      <c r="V3" s="156">
        <v>7</v>
      </c>
      <c r="W3" s="156"/>
      <c r="X3" s="152" t="s">
        <v>316</v>
      </c>
      <c r="Y3" s="153" t="s">
        <v>322</v>
      </c>
      <c r="Z3" s="68"/>
      <c r="AA3" s="68"/>
      <c r="AB3" s="6"/>
      <c r="AC3" s="6"/>
      <c r="AD3" s="6"/>
      <c r="AE3" s="6"/>
      <c r="AF3" s="6"/>
      <c r="AG3" s="6"/>
      <c r="AH3" s="6"/>
      <c r="AI3" s="6"/>
    </row>
    <row r="4" spans="1:35" s="1" customFormat="1" ht="55" customHeight="1" x14ac:dyDescent="0.2">
      <c r="A4" s="122"/>
      <c r="B4" s="35" t="s">
        <v>121</v>
      </c>
      <c r="C4" s="35" t="s">
        <v>317</v>
      </c>
      <c r="D4" s="42" t="s">
        <v>121</v>
      </c>
      <c r="E4" s="42" t="s">
        <v>317</v>
      </c>
      <c r="F4" s="35" t="s">
        <v>121</v>
      </c>
      <c r="G4" s="35" t="s">
        <v>317</v>
      </c>
      <c r="H4" s="42" t="s">
        <v>121</v>
      </c>
      <c r="I4" s="42" t="s">
        <v>317</v>
      </c>
      <c r="J4" s="35" t="s">
        <v>121</v>
      </c>
      <c r="K4" s="35" t="s">
        <v>317</v>
      </c>
      <c r="L4" s="42" t="s">
        <v>121</v>
      </c>
      <c r="M4" s="42" t="s">
        <v>317</v>
      </c>
      <c r="N4" s="35" t="s">
        <v>121</v>
      </c>
      <c r="O4" s="35" t="s">
        <v>317</v>
      </c>
      <c r="P4" s="42" t="s">
        <v>121</v>
      </c>
      <c r="Q4" s="42" t="s">
        <v>317</v>
      </c>
      <c r="R4" s="35" t="s">
        <v>121</v>
      </c>
      <c r="S4" s="35" t="s">
        <v>317</v>
      </c>
      <c r="T4" s="42" t="s">
        <v>121</v>
      </c>
      <c r="U4" s="42" t="s">
        <v>317</v>
      </c>
      <c r="V4" s="35" t="s">
        <v>121</v>
      </c>
      <c r="W4" s="35" t="s">
        <v>317</v>
      </c>
      <c r="X4" s="152"/>
      <c r="Y4" s="153"/>
      <c r="Z4" s="69"/>
      <c r="AA4" s="69"/>
    </row>
    <row r="5" spans="1:35" x14ac:dyDescent="0.2">
      <c r="A5" s="123" t="s">
        <v>54</v>
      </c>
      <c r="B5" s="48">
        <v>22.7</v>
      </c>
      <c r="C5" s="37">
        <f t="shared" ref="C5:C68" si="0">IF(B5&gt;$B$76, 1,0)</f>
        <v>0</v>
      </c>
      <c r="D5" s="49">
        <v>9.4545454549999999</v>
      </c>
      <c r="E5" s="45">
        <f t="shared" ref="E5:E68" si="1">IF(D5&gt;$D$76, 1,0)</f>
        <v>0</v>
      </c>
      <c r="F5" s="50">
        <v>7.8878353839999997</v>
      </c>
      <c r="G5" s="37">
        <f t="shared" ref="G5:G68" si="2">IF(F5&gt;$F$76, 1,0)</f>
        <v>0</v>
      </c>
      <c r="H5" s="49">
        <v>7.4766355139999998</v>
      </c>
      <c r="I5" s="45">
        <f t="shared" ref="I5:I68" si="3">IF(H5&gt;$H$76, 1,0)</f>
        <v>0</v>
      </c>
      <c r="J5" s="50">
        <v>14.622641509000005</v>
      </c>
      <c r="K5" s="37">
        <f t="shared" ref="K5:K68" si="4">IF(J5&gt;$J$76, 1,0)</f>
        <v>0</v>
      </c>
      <c r="L5" s="49">
        <v>4.1407867494824</v>
      </c>
      <c r="M5" s="45">
        <f t="shared" ref="M5:M68" si="5">IF(L5&gt;$L$76, 1,0)</f>
        <v>0</v>
      </c>
      <c r="N5" s="50">
        <v>0.98096919756719647</v>
      </c>
      <c r="O5" s="37">
        <f t="shared" ref="O5:O68" si="6">IF(N5&gt;$N$76, 1,0)</f>
        <v>0</v>
      </c>
      <c r="P5" s="43">
        <v>9.99</v>
      </c>
      <c r="Q5" s="45">
        <f t="shared" ref="Q5:Q68" si="7">IF(P5&gt;$P$76, 1,0)</f>
        <v>0</v>
      </c>
      <c r="R5" s="36">
        <v>6</v>
      </c>
      <c r="S5" s="37">
        <f>IF(R5&lt;=$R$74, 1,0)</f>
        <v>0</v>
      </c>
      <c r="T5" s="43">
        <v>1</v>
      </c>
      <c r="U5" s="45">
        <f>IF(T5&lt;$T$74, 1,0)</f>
        <v>0</v>
      </c>
      <c r="V5" s="40">
        <v>2.1877360187016723</v>
      </c>
      <c r="W5" s="37">
        <f>IF(V5&gt;=$V$76, 1,0)</f>
        <v>1</v>
      </c>
      <c r="X5" s="24">
        <f>SUM(C5*$B$3,E5*$D$3,G5*$F$3,I5*$H$3,K5*$J$3,M5*$L$3,O5*$N$3,Q5*$P$3,S5*$R$3,U5*$T$3,W5*$V$3)/SUM($B$3:$V$3)</f>
        <v>9.2105263157894732E-2</v>
      </c>
      <c r="Y5" s="5">
        <f>IF(X5&gt;X$76,3,IF(X5&lt;X$74,1,2))</f>
        <v>2</v>
      </c>
    </row>
    <row r="6" spans="1:35" x14ac:dyDescent="0.2">
      <c r="A6" s="123" t="s">
        <v>55</v>
      </c>
      <c r="B6" s="48">
        <v>12.4</v>
      </c>
      <c r="C6" s="37">
        <f t="shared" si="0"/>
        <v>0</v>
      </c>
      <c r="D6" s="49">
        <v>9.3161485969999998</v>
      </c>
      <c r="E6" s="45">
        <f t="shared" si="1"/>
        <v>0</v>
      </c>
      <c r="F6" s="50">
        <v>7.780323933</v>
      </c>
      <c r="G6" s="37">
        <f t="shared" si="2"/>
        <v>0</v>
      </c>
      <c r="H6" s="49">
        <v>11.028065893999999</v>
      </c>
      <c r="I6" s="45">
        <f t="shared" si="3"/>
        <v>1</v>
      </c>
      <c r="J6" s="50">
        <v>20.336627547999996</v>
      </c>
      <c r="K6" s="37">
        <f t="shared" si="4"/>
        <v>0</v>
      </c>
      <c r="L6" s="49">
        <v>5.8992588110724551</v>
      </c>
      <c r="M6" s="45">
        <f t="shared" si="5"/>
        <v>0</v>
      </c>
      <c r="N6" s="50">
        <v>1.3706646953736217</v>
      </c>
      <c r="O6" s="37">
        <f t="shared" si="6"/>
        <v>0</v>
      </c>
      <c r="P6" s="43">
        <v>10.32</v>
      </c>
      <c r="Q6" s="45">
        <f t="shared" si="7"/>
        <v>0</v>
      </c>
      <c r="R6" s="36">
        <v>4</v>
      </c>
      <c r="S6" s="37">
        <f t="shared" ref="S6:S69" si="8">IF(R6&lt;=$R$74, 1,0)</f>
        <v>1</v>
      </c>
      <c r="T6" s="43">
        <v>1</v>
      </c>
      <c r="U6" s="45">
        <f t="shared" ref="U6:U69" si="9">IF(T6&lt;$T$74, 1,0)</f>
        <v>0</v>
      </c>
      <c r="V6" s="40">
        <v>2.1620603898045605</v>
      </c>
      <c r="W6" s="37">
        <f t="shared" ref="W6:W69" si="10">IF(V6&gt;=$V$76, 1,0)</f>
        <v>1</v>
      </c>
      <c r="X6" s="24">
        <f t="shared" ref="X6:X69" si="11">SUM(C6*$B$3,E6*$D$3,G6*$F$3,I6*$H$3,K6*$J$3,M6*$L$3,O6*$N$3,Q6*$P$3,S6*$R$3,U6*$T$3,W6*$V$3)/SUM($B$3:$V$3)</f>
        <v>0.26315789473684209</v>
      </c>
      <c r="Y6" s="5">
        <f t="shared" ref="Y6:Y69" si="12">IF(X6&gt;X$76,3,IF(X6&lt;X$74,1,2))</f>
        <v>2</v>
      </c>
    </row>
    <row r="7" spans="1:35" x14ac:dyDescent="0.2">
      <c r="A7" s="123" t="s">
        <v>56</v>
      </c>
      <c r="B7" s="48">
        <v>21.3</v>
      </c>
      <c r="C7" s="37">
        <f t="shared" si="0"/>
        <v>0</v>
      </c>
      <c r="D7" s="49">
        <v>8.1089445990000009</v>
      </c>
      <c r="E7" s="45">
        <f t="shared" si="1"/>
        <v>0</v>
      </c>
      <c r="F7" s="50">
        <v>7.198504207</v>
      </c>
      <c r="G7" s="37">
        <f t="shared" si="2"/>
        <v>0</v>
      </c>
      <c r="H7" s="49">
        <v>9.2953523237999995</v>
      </c>
      <c r="I7" s="45">
        <f t="shared" si="3"/>
        <v>1</v>
      </c>
      <c r="J7" s="50">
        <v>33.383685800999999</v>
      </c>
      <c r="K7" s="37">
        <f t="shared" si="4"/>
        <v>1</v>
      </c>
      <c r="L7" s="49">
        <v>8.1433224755700326</v>
      </c>
      <c r="M7" s="45">
        <f t="shared" si="5"/>
        <v>1</v>
      </c>
      <c r="N7" s="50">
        <v>1.846153846153846</v>
      </c>
      <c r="O7" s="37">
        <f t="shared" si="6"/>
        <v>1</v>
      </c>
      <c r="P7" s="43">
        <v>14.58</v>
      </c>
      <c r="Q7" s="45">
        <f t="shared" si="7"/>
        <v>1</v>
      </c>
      <c r="R7" s="36">
        <v>3</v>
      </c>
      <c r="S7" s="37">
        <f t="shared" si="8"/>
        <v>1</v>
      </c>
      <c r="T7" s="43">
        <v>0</v>
      </c>
      <c r="U7" s="45">
        <f t="shared" si="9"/>
        <v>1</v>
      </c>
      <c r="V7" s="40"/>
      <c r="W7" s="37">
        <f t="shared" si="10"/>
        <v>0</v>
      </c>
      <c r="X7" s="24">
        <f t="shared" si="11"/>
        <v>0.60526315789473684</v>
      </c>
      <c r="Y7" s="5">
        <f t="shared" si="12"/>
        <v>3</v>
      </c>
    </row>
    <row r="8" spans="1:35" x14ac:dyDescent="0.2">
      <c r="A8" s="123" t="s">
        <v>57</v>
      </c>
      <c r="B8" s="48">
        <v>19.400000000000002</v>
      </c>
      <c r="C8" s="37">
        <f t="shared" si="0"/>
        <v>0</v>
      </c>
      <c r="D8" s="49">
        <v>9.3283582089999992</v>
      </c>
      <c r="E8" s="45">
        <f t="shared" si="1"/>
        <v>0</v>
      </c>
      <c r="F8" s="50">
        <v>7.5020610059999999</v>
      </c>
      <c r="G8" s="37">
        <f t="shared" si="2"/>
        <v>0</v>
      </c>
      <c r="H8" s="49">
        <v>6.6026410564000004</v>
      </c>
      <c r="I8" s="45">
        <f t="shared" si="3"/>
        <v>0</v>
      </c>
      <c r="J8" s="50">
        <v>26.810176124999998</v>
      </c>
      <c r="K8" s="37">
        <f t="shared" si="4"/>
        <v>0</v>
      </c>
      <c r="L8" s="49">
        <v>5.3731343283582085</v>
      </c>
      <c r="M8" s="45">
        <f t="shared" si="5"/>
        <v>0</v>
      </c>
      <c r="N8" s="50">
        <v>1.1340440009072352</v>
      </c>
      <c r="O8" s="37">
        <f t="shared" si="6"/>
        <v>0</v>
      </c>
      <c r="P8" s="43">
        <v>10.72</v>
      </c>
      <c r="Q8" s="45">
        <f t="shared" si="7"/>
        <v>0</v>
      </c>
      <c r="R8" s="36">
        <v>4</v>
      </c>
      <c r="S8" s="37">
        <f t="shared" si="8"/>
        <v>1</v>
      </c>
      <c r="T8" s="43">
        <v>1</v>
      </c>
      <c r="U8" s="45">
        <f t="shared" si="9"/>
        <v>0</v>
      </c>
      <c r="V8" s="40">
        <v>1.870797971418761</v>
      </c>
      <c r="W8" s="37">
        <f t="shared" si="10"/>
        <v>0</v>
      </c>
      <c r="X8" s="24">
        <f t="shared" si="11"/>
        <v>9.2105263157894732E-2</v>
      </c>
      <c r="Y8" s="5">
        <f t="shared" si="12"/>
        <v>2</v>
      </c>
    </row>
    <row r="9" spans="1:35" x14ac:dyDescent="0.2">
      <c r="A9" s="123" t="s">
        <v>58</v>
      </c>
      <c r="B9" s="48">
        <v>19.8</v>
      </c>
      <c r="C9" s="37">
        <f t="shared" si="0"/>
        <v>0</v>
      </c>
      <c r="D9" s="49">
        <v>6.1326658319999998</v>
      </c>
      <c r="E9" s="45">
        <f t="shared" si="1"/>
        <v>0</v>
      </c>
      <c r="F9" s="50">
        <v>4.8393825619999999</v>
      </c>
      <c r="G9" s="37">
        <f t="shared" si="2"/>
        <v>0</v>
      </c>
      <c r="H9" s="49">
        <v>4.4491525424000002</v>
      </c>
      <c r="I9" s="45">
        <f t="shared" si="3"/>
        <v>0</v>
      </c>
      <c r="J9" s="50">
        <v>25.641025640999999</v>
      </c>
      <c r="K9" s="37">
        <f t="shared" si="4"/>
        <v>0</v>
      </c>
      <c r="L9" s="49">
        <v>4.0080160320641278</v>
      </c>
      <c r="M9" s="45">
        <f t="shared" si="5"/>
        <v>0</v>
      </c>
      <c r="N9" s="50">
        <v>0.8543357539513029</v>
      </c>
      <c r="O9" s="37">
        <f t="shared" si="6"/>
        <v>0</v>
      </c>
      <c r="P9" s="43">
        <v>11.73</v>
      </c>
      <c r="Q9" s="45">
        <f t="shared" si="7"/>
        <v>0</v>
      </c>
      <c r="R9" s="36">
        <v>4</v>
      </c>
      <c r="S9" s="37">
        <f t="shared" si="8"/>
        <v>1</v>
      </c>
      <c r="T9" s="43">
        <v>1</v>
      </c>
      <c r="U9" s="45">
        <f t="shared" si="9"/>
        <v>0</v>
      </c>
      <c r="V9" s="40"/>
      <c r="W9" s="37">
        <f t="shared" si="10"/>
        <v>0</v>
      </c>
      <c r="X9" s="24">
        <f t="shared" si="11"/>
        <v>9.2105263157894732E-2</v>
      </c>
      <c r="Y9" s="5">
        <f t="shared" si="12"/>
        <v>2</v>
      </c>
    </row>
    <row r="10" spans="1:35" x14ac:dyDescent="0.2">
      <c r="A10" s="123" t="s">
        <v>59</v>
      </c>
      <c r="B10" s="48">
        <v>19.600000000000001</v>
      </c>
      <c r="C10" s="37">
        <f t="shared" si="0"/>
        <v>0</v>
      </c>
      <c r="D10" s="49">
        <v>8.9456205890000007</v>
      </c>
      <c r="E10" s="45">
        <f t="shared" si="1"/>
        <v>0</v>
      </c>
      <c r="F10" s="50">
        <v>8.1111341489999997</v>
      </c>
      <c r="G10" s="37">
        <f t="shared" si="2"/>
        <v>0</v>
      </c>
      <c r="H10" s="49">
        <v>12.027707809000001</v>
      </c>
      <c r="I10" s="45">
        <f t="shared" si="3"/>
        <v>1</v>
      </c>
      <c r="J10" s="50">
        <v>22.496720594999999</v>
      </c>
      <c r="K10" s="37">
        <f t="shared" si="4"/>
        <v>0</v>
      </c>
      <c r="L10" s="49">
        <v>5.6355666875391357</v>
      </c>
      <c r="M10" s="45">
        <f t="shared" si="5"/>
        <v>0</v>
      </c>
      <c r="N10" s="50">
        <v>1.2278978388998034</v>
      </c>
      <c r="O10" s="37">
        <f t="shared" si="6"/>
        <v>0</v>
      </c>
      <c r="P10" s="43">
        <v>8.68</v>
      </c>
      <c r="Q10" s="45">
        <f t="shared" si="7"/>
        <v>0</v>
      </c>
      <c r="R10" s="36">
        <v>5</v>
      </c>
      <c r="S10" s="37">
        <f t="shared" si="8"/>
        <v>0</v>
      </c>
      <c r="T10" s="43">
        <v>1</v>
      </c>
      <c r="U10" s="45">
        <f t="shared" si="9"/>
        <v>0</v>
      </c>
      <c r="V10" s="40">
        <v>1.7352699240875227</v>
      </c>
      <c r="W10" s="37">
        <f t="shared" si="10"/>
        <v>0</v>
      </c>
      <c r="X10" s="24">
        <f t="shared" si="11"/>
        <v>7.8947368421052627E-2</v>
      </c>
      <c r="Y10" s="5">
        <f t="shared" si="12"/>
        <v>1</v>
      </c>
    </row>
    <row r="11" spans="1:35" x14ac:dyDescent="0.2">
      <c r="A11" s="123" t="s">
        <v>60</v>
      </c>
      <c r="B11" s="48">
        <v>22.6</v>
      </c>
      <c r="C11" s="37">
        <f t="shared" si="0"/>
        <v>0</v>
      </c>
      <c r="D11" s="49">
        <v>8.2731648619999998</v>
      </c>
      <c r="E11" s="45">
        <f t="shared" si="1"/>
        <v>0</v>
      </c>
      <c r="F11" s="50">
        <v>7.0945438149999998</v>
      </c>
      <c r="G11" s="37">
        <f t="shared" si="2"/>
        <v>0</v>
      </c>
      <c r="H11" s="49">
        <v>3.7795275590999999</v>
      </c>
      <c r="I11" s="45">
        <f t="shared" si="3"/>
        <v>0</v>
      </c>
      <c r="J11" s="50">
        <v>23.677979479000001</v>
      </c>
      <c r="K11" s="37">
        <f t="shared" si="4"/>
        <v>0</v>
      </c>
      <c r="L11" s="49">
        <v>6.309148264984227</v>
      </c>
      <c r="M11" s="45">
        <f t="shared" si="5"/>
        <v>0</v>
      </c>
      <c r="N11" s="50">
        <v>1.5039855617386073</v>
      </c>
      <c r="O11" s="37">
        <f t="shared" si="6"/>
        <v>0</v>
      </c>
      <c r="P11" s="43">
        <v>16.809999999999999</v>
      </c>
      <c r="Q11" s="45">
        <f t="shared" si="7"/>
        <v>1</v>
      </c>
      <c r="R11" s="36">
        <v>5</v>
      </c>
      <c r="S11" s="37">
        <f t="shared" si="8"/>
        <v>0</v>
      </c>
      <c r="T11" s="43">
        <v>1</v>
      </c>
      <c r="U11" s="45">
        <f t="shared" si="9"/>
        <v>0</v>
      </c>
      <c r="V11" s="40">
        <v>0.94312604133831679</v>
      </c>
      <c r="W11" s="37">
        <f t="shared" si="10"/>
        <v>0</v>
      </c>
      <c r="X11" s="24">
        <f t="shared" si="11"/>
        <v>9.2105263157894732E-2</v>
      </c>
      <c r="Y11" s="5">
        <f t="shared" si="12"/>
        <v>2</v>
      </c>
    </row>
    <row r="12" spans="1:35" x14ac:dyDescent="0.2">
      <c r="A12" s="123" t="s">
        <v>61</v>
      </c>
      <c r="B12" s="48">
        <v>16.7</v>
      </c>
      <c r="C12" s="37">
        <f t="shared" si="0"/>
        <v>0</v>
      </c>
      <c r="D12" s="49">
        <v>8.4969153110000004</v>
      </c>
      <c r="E12" s="45">
        <f t="shared" si="1"/>
        <v>0</v>
      </c>
      <c r="F12" s="50">
        <v>6.5601345670000004</v>
      </c>
      <c r="G12" s="37">
        <f t="shared" si="2"/>
        <v>0</v>
      </c>
      <c r="H12" s="49">
        <v>5.3571428571000004</v>
      </c>
      <c r="I12" s="45">
        <f t="shared" si="3"/>
        <v>0</v>
      </c>
      <c r="J12" s="50">
        <v>23.202614378999996</v>
      </c>
      <c r="K12" s="37">
        <f t="shared" si="4"/>
        <v>0</v>
      </c>
      <c r="L12" s="49">
        <v>4.3923865300146412</v>
      </c>
      <c r="M12" s="45">
        <f t="shared" si="5"/>
        <v>0</v>
      </c>
      <c r="N12" s="50">
        <v>1.1182555213866368</v>
      </c>
      <c r="O12" s="37">
        <f t="shared" si="6"/>
        <v>0</v>
      </c>
      <c r="P12" s="43">
        <v>14.49</v>
      </c>
      <c r="Q12" s="45">
        <f t="shared" si="7"/>
        <v>0</v>
      </c>
      <c r="R12" s="36">
        <v>5</v>
      </c>
      <c r="S12" s="37">
        <f t="shared" si="8"/>
        <v>0</v>
      </c>
      <c r="T12" s="43">
        <v>1</v>
      </c>
      <c r="U12" s="45">
        <f t="shared" si="9"/>
        <v>0</v>
      </c>
      <c r="V12" s="40"/>
      <c r="W12" s="37">
        <f t="shared" si="10"/>
        <v>0</v>
      </c>
      <c r="X12" s="24">
        <f t="shared" si="11"/>
        <v>0</v>
      </c>
      <c r="Y12" s="5">
        <f t="shared" si="12"/>
        <v>1</v>
      </c>
    </row>
    <row r="13" spans="1:35" x14ac:dyDescent="0.2">
      <c r="A13" s="123" t="s">
        <v>62</v>
      </c>
      <c r="B13" s="48">
        <v>25.900000000000002</v>
      </c>
      <c r="C13" s="37">
        <f t="shared" si="0"/>
        <v>0</v>
      </c>
      <c r="D13" s="49">
        <v>9.1071669590000006</v>
      </c>
      <c r="E13" s="45">
        <f t="shared" si="1"/>
        <v>0</v>
      </c>
      <c r="F13" s="50">
        <v>7.7055256060000001</v>
      </c>
      <c r="G13" s="37">
        <f t="shared" si="2"/>
        <v>0</v>
      </c>
      <c r="H13" s="49">
        <v>7.6602500496000001</v>
      </c>
      <c r="I13" s="45">
        <f t="shared" si="3"/>
        <v>0</v>
      </c>
      <c r="J13" s="50">
        <v>17.211613916000005</v>
      </c>
      <c r="K13" s="37">
        <f t="shared" si="4"/>
        <v>0</v>
      </c>
      <c r="L13" s="49">
        <v>2.5050100200400802</v>
      </c>
      <c r="M13" s="45">
        <f t="shared" si="5"/>
        <v>0</v>
      </c>
      <c r="N13" s="50">
        <v>0.61684306213882212</v>
      </c>
      <c r="O13" s="37">
        <f t="shared" si="6"/>
        <v>0</v>
      </c>
      <c r="P13" s="43">
        <v>7.7</v>
      </c>
      <c r="Q13" s="45">
        <f t="shared" si="7"/>
        <v>0</v>
      </c>
      <c r="R13" s="36">
        <v>5</v>
      </c>
      <c r="S13" s="37">
        <f t="shared" si="8"/>
        <v>0</v>
      </c>
      <c r="T13" s="43">
        <v>1</v>
      </c>
      <c r="U13" s="45">
        <f t="shared" si="9"/>
        <v>0</v>
      </c>
      <c r="V13" s="40">
        <v>1.3419724900380878</v>
      </c>
      <c r="W13" s="37">
        <f t="shared" si="10"/>
        <v>0</v>
      </c>
      <c r="X13" s="24">
        <f t="shared" si="11"/>
        <v>0</v>
      </c>
      <c r="Y13" s="5">
        <f t="shared" si="12"/>
        <v>1</v>
      </c>
    </row>
    <row r="14" spans="1:35" x14ac:dyDescent="0.2">
      <c r="A14" s="123" t="s">
        <v>63</v>
      </c>
      <c r="B14" s="48">
        <v>17</v>
      </c>
      <c r="C14" s="37">
        <f t="shared" si="0"/>
        <v>0</v>
      </c>
      <c r="D14" s="49">
        <v>8.4975369460000003</v>
      </c>
      <c r="E14" s="45">
        <f t="shared" si="1"/>
        <v>0</v>
      </c>
      <c r="F14" s="50">
        <v>6.144999436</v>
      </c>
      <c r="G14" s="37">
        <f t="shared" si="2"/>
        <v>0</v>
      </c>
      <c r="H14" s="49">
        <v>8.8154269971999994</v>
      </c>
      <c r="I14" s="45">
        <f t="shared" si="3"/>
        <v>0</v>
      </c>
      <c r="J14" s="50">
        <v>18.197183099</v>
      </c>
      <c r="K14" s="37">
        <f t="shared" si="4"/>
        <v>0</v>
      </c>
      <c r="L14" s="49">
        <v>2.7624309392265194</v>
      </c>
      <c r="M14" s="45">
        <f t="shared" si="5"/>
        <v>0</v>
      </c>
      <c r="N14" s="50">
        <v>0.52317672909908963</v>
      </c>
      <c r="O14" s="37">
        <f t="shared" si="6"/>
        <v>0</v>
      </c>
      <c r="P14" s="43">
        <v>11.85</v>
      </c>
      <c r="Q14" s="45">
        <f t="shared" si="7"/>
        <v>0</v>
      </c>
      <c r="R14" s="36">
        <v>3</v>
      </c>
      <c r="S14" s="37">
        <f t="shared" si="8"/>
        <v>1</v>
      </c>
      <c r="T14" s="43">
        <v>0</v>
      </c>
      <c r="U14" s="45">
        <f t="shared" si="9"/>
        <v>1</v>
      </c>
      <c r="V14" s="40">
        <v>2.3097213253191597</v>
      </c>
      <c r="W14" s="37">
        <f t="shared" si="10"/>
        <v>1</v>
      </c>
      <c r="X14" s="24">
        <f t="shared" si="11"/>
        <v>0.26315789473684209</v>
      </c>
      <c r="Y14" s="5">
        <f t="shared" si="12"/>
        <v>2</v>
      </c>
    </row>
    <row r="15" spans="1:35" x14ac:dyDescent="0.2">
      <c r="A15" s="123" t="s">
        <v>64</v>
      </c>
      <c r="B15" s="48">
        <v>21.7</v>
      </c>
      <c r="C15" s="37">
        <f t="shared" si="0"/>
        <v>0</v>
      </c>
      <c r="D15" s="49">
        <v>9.2177077020000002</v>
      </c>
      <c r="E15" s="45">
        <f t="shared" si="1"/>
        <v>0</v>
      </c>
      <c r="F15" s="50">
        <v>8.5974222900000008</v>
      </c>
      <c r="G15" s="37">
        <f t="shared" si="2"/>
        <v>1</v>
      </c>
      <c r="H15" s="49">
        <v>7.3909830007000004</v>
      </c>
      <c r="I15" s="45">
        <f t="shared" si="3"/>
        <v>0</v>
      </c>
      <c r="J15" s="50">
        <v>25.741839763000002</v>
      </c>
      <c r="K15" s="37">
        <f t="shared" si="4"/>
        <v>0</v>
      </c>
      <c r="L15" s="49">
        <v>8.1967213114754109</v>
      </c>
      <c r="M15" s="45">
        <f t="shared" si="5"/>
        <v>1</v>
      </c>
      <c r="N15" s="50">
        <v>1.8317814074187146</v>
      </c>
      <c r="O15" s="37">
        <f t="shared" si="6"/>
        <v>1</v>
      </c>
      <c r="P15" s="43">
        <v>13.06</v>
      </c>
      <c r="Q15" s="45">
        <f t="shared" si="7"/>
        <v>0</v>
      </c>
      <c r="R15" s="36">
        <v>5</v>
      </c>
      <c r="S15" s="37">
        <f t="shared" si="8"/>
        <v>0</v>
      </c>
      <c r="T15" s="43">
        <v>1</v>
      </c>
      <c r="U15" s="45">
        <f t="shared" si="9"/>
        <v>0</v>
      </c>
      <c r="V15" s="40">
        <v>2.1139705882352939</v>
      </c>
      <c r="W15" s="37">
        <f t="shared" si="10"/>
        <v>1</v>
      </c>
      <c r="X15" s="24">
        <f t="shared" si="11"/>
        <v>0.38157894736842107</v>
      </c>
      <c r="Y15" s="5">
        <f t="shared" si="12"/>
        <v>3</v>
      </c>
    </row>
    <row r="16" spans="1:35" x14ac:dyDescent="0.2">
      <c r="A16" s="123" t="s">
        <v>65</v>
      </c>
      <c r="B16" s="48">
        <v>15.8</v>
      </c>
      <c r="C16" s="37">
        <f t="shared" si="0"/>
        <v>0</v>
      </c>
      <c r="D16" s="49">
        <v>7.5</v>
      </c>
      <c r="E16" s="45">
        <f t="shared" si="1"/>
        <v>0</v>
      </c>
      <c r="F16" s="50">
        <v>7.112970711</v>
      </c>
      <c r="G16" s="37">
        <f t="shared" si="2"/>
        <v>0</v>
      </c>
      <c r="H16" s="49">
        <v>15.384615385</v>
      </c>
      <c r="I16" s="45">
        <f t="shared" si="3"/>
        <v>1</v>
      </c>
      <c r="J16" s="50">
        <v>38.888888889</v>
      </c>
      <c r="K16" s="37">
        <f t="shared" si="4"/>
        <v>1</v>
      </c>
      <c r="L16" s="49">
        <v>0</v>
      </c>
      <c r="M16" s="45">
        <f t="shared" si="5"/>
        <v>0</v>
      </c>
      <c r="N16" s="50">
        <v>0</v>
      </c>
      <c r="O16" s="37">
        <f t="shared" si="6"/>
        <v>0</v>
      </c>
      <c r="P16" s="43">
        <v>10</v>
      </c>
      <c r="Q16" s="45">
        <f t="shared" si="7"/>
        <v>0</v>
      </c>
      <c r="R16" s="36">
        <v>2</v>
      </c>
      <c r="S16" s="37">
        <f t="shared" si="8"/>
        <v>1</v>
      </c>
      <c r="T16" s="43">
        <v>0</v>
      </c>
      <c r="U16" s="45">
        <f t="shared" si="9"/>
        <v>1</v>
      </c>
      <c r="V16" s="40"/>
      <c r="W16" s="37">
        <f t="shared" si="10"/>
        <v>0</v>
      </c>
      <c r="X16" s="24">
        <f t="shared" si="11"/>
        <v>0.32894736842105265</v>
      </c>
      <c r="Y16" s="5">
        <f t="shared" si="12"/>
        <v>2</v>
      </c>
    </row>
    <row r="17" spans="1:25" x14ac:dyDescent="0.2">
      <c r="A17" s="123" t="s">
        <v>66</v>
      </c>
      <c r="B17" s="48">
        <v>23.200000000000003</v>
      </c>
      <c r="C17" s="37">
        <f t="shared" si="0"/>
        <v>0</v>
      </c>
      <c r="D17" s="49">
        <v>9.7203274220000004</v>
      </c>
      <c r="E17" s="45">
        <f t="shared" si="1"/>
        <v>1</v>
      </c>
      <c r="F17" s="50">
        <v>8.1722617839999998</v>
      </c>
      <c r="G17" s="37">
        <f t="shared" si="2"/>
        <v>1</v>
      </c>
      <c r="H17" s="49">
        <v>9.7315436242000004</v>
      </c>
      <c r="I17" s="45">
        <f t="shared" si="3"/>
        <v>1</v>
      </c>
      <c r="J17" s="50">
        <v>27.413793103000003</v>
      </c>
      <c r="K17" s="37">
        <f t="shared" si="4"/>
        <v>0</v>
      </c>
      <c r="L17" s="49">
        <v>1.6750418760469012</v>
      </c>
      <c r="M17" s="45">
        <f t="shared" si="5"/>
        <v>0</v>
      </c>
      <c r="N17" s="50">
        <v>0.68376068376068377</v>
      </c>
      <c r="O17" s="37">
        <f t="shared" si="6"/>
        <v>0</v>
      </c>
      <c r="P17" s="43">
        <v>13.68</v>
      </c>
      <c r="Q17" s="45">
        <f t="shared" si="7"/>
        <v>0</v>
      </c>
      <c r="R17" s="36">
        <v>5</v>
      </c>
      <c r="S17" s="37">
        <f t="shared" si="8"/>
        <v>0</v>
      </c>
      <c r="T17" s="43">
        <v>1</v>
      </c>
      <c r="U17" s="45">
        <f t="shared" si="9"/>
        <v>0</v>
      </c>
      <c r="V17" s="40">
        <v>2.1483253588516753</v>
      </c>
      <c r="W17" s="37">
        <f t="shared" si="10"/>
        <v>1</v>
      </c>
      <c r="X17" s="24">
        <f t="shared" si="11"/>
        <v>0.38157894736842107</v>
      </c>
      <c r="Y17" s="5">
        <f t="shared" si="12"/>
        <v>3</v>
      </c>
    </row>
    <row r="18" spans="1:25" x14ac:dyDescent="0.2">
      <c r="A18" s="123" t="s">
        <v>67</v>
      </c>
      <c r="B18" s="48">
        <v>23.599999999999998</v>
      </c>
      <c r="C18" s="37">
        <f t="shared" si="0"/>
        <v>0</v>
      </c>
      <c r="D18" s="49">
        <v>6.8905707979999997</v>
      </c>
      <c r="E18" s="45">
        <f t="shared" si="1"/>
        <v>0</v>
      </c>
      <c r="F18" s="50">
        <v>5.9546313800000004</v>
      </c>
      <c r="G18" s="37">
        <f t="shared" si="2"/>
        <v>0</v>
      </c>
      <c r="H18" s="49">
        <v>4.7658862875999999</v>
      </c>
      <c r="I18" s="45">
        <f t="shared" si="3"/>
        <v>0</v>
      </c>
      <c r="J18" s="50">
        <v>10.979729730000003</v>
      </c>
      <c r="K18" s="37">
        <f t="shared" si="4"/>
        <v>0</v>
      </c>
      <c r="L18" s="49">
        <v>4.1322314049586781</v>
      </c>
      <c r="M18" s="45">
        <f t="shared" si="5"/>
        <v>0</v>
      </c>
      <c r="N18" s="50">
        <v>1.3438853217858744</v>
      </c>
      <c r="O18" s="37">
        <f t="shared" si="6"/>
        <v>0</v>
      </c>
      <c r="P18" s="43">
        <v>11.54</v>
      </c>
      <c r="Q18" s="45">
        <f t="shared" si="7"/>
        <v>0</v>
      </c>
      <c r="R18" s="36">
        <v>6</v>
      </c>
      <c r="S18" s="37">
        <f t="shared" si="8"/>
        <v>0</v>
      </c>
      <c r="T18" s="43">
        <v>1</v>
      </c>
      <c r="U18" s="45">
        <f t="shared" si="9"/>
        <v>0</v>
      </c>
      <c r="V18" s="40">
        <v>1.8122843340234644</v>
      </c>
      <c r="W18" s="37">
        <f t="shared" si="10"/>
        <v>0</v>
      </c>
      <c r="X18" s="24">
        <f t="shared" si="11"/>
        <v>0</v>
      </c>
      <c r="Y18" s="5">
        <f t="shared" si="12"/>
        <v>1</v>
      </c>
    </row>
    <row r="19" spans="1:25" x14ac:dyDescent="0.2">
      <c r="A19" s="123" t="s">
        <v>68</v>
      </c>
      <c r="B19" s="48">
        <v>23.5</v>
      </c>
      <c r="C19" s="37">
        <f t="shared" si="0"/>
        <v>0</v>
      </c>
      <c r="D19" s="49">
        <v>8.5214964940000009</v>
      </c>
      <c r="E19" s="45">
        <f t="shared" si="1"/>
        <v>0</v>
      </c>
      <c r="F19" s="50">
        <v>6.7860024939999999</v>
      </c>
      <c r="G19" s="37">
        <f t="shared" si="2"/>
        <v>0</v>
      </c>
      <c r="H19" s="49">
        <v>8.1636687091999995</v>
      </c>
      <c r="I19" s="45">
        <f t="shared" si="3"/>
        <v>0</v>
      </c>
      <c r="J19" s="50">
        <v>8.9953507179999974</v>
      </c>
      <c r="K19" s="37">
        <f t="shared" si="4"/>
        <v>0</v>
      </c>
      <c r="L19" s="49">
        <v>5.0732807215332576</v>
      </c>
      <c r="M19" s="45">
        <f t="shared" si="5"/>
        <v>0</v>
      </c>
      <c r="N19" s="50">
        <v>0.99158859331190596</v>
      </c>
      <c r="O19" s="37">
        <f t="shared" si="6"/>
        <v>0</v>
      </c>
      <c r="P19" s="43">
        <v>6.3</v>
      </c>
      <c r="Q19" s="45">
        <f t="shared" si="7"/>
        <v>0</v>
      </c>
      <c r="R19" s="36">
        <v>4</v>
      </c>
      <c r="S19" s="37">
        <f t="shared" si="8"/>
        <v>1</v>
      </c>
      <c r="T19" s="43">
        <v>1</v>
      </c>
      <c r="U19" s="45">
        <f t="shared" si="9"/>
        <v>0</v>
      </c>
      <c r="V19" s="40">
        <v>2.326546856017762</v>
      </c>
      <c r="W19" s="37">
        <f t="shared" si="10"/>
        <v>1</v>
      </c>
      <c r="X19" s="24">
        <f t="shared" si="11"/>
        <v>0.18421052631578946</v>
      </c>
      <c r="Y19" s="5">
        <f t="shared" si="12"/>
        <v>2</v>
      </c>
    </row>
    <row r="20" spans="1:25" x14ac:dyDescent="0.2">
      <c r="A20" s="123" t="s">
        <v>69</v>
      </c>
      <c r="B20" s="48">
        <v>22.8</v>
      </c>
      <c r="C20" s="37">
        <f t="shared" si="0"/>
        <v>0</v>
      </c>
      <c r="D20" s="49">
        <v>8.3930399179999995</v>
      </c>
      <c r="E20" s="45">
        <f t="shared" si="1"/>
        <v>0</v>
      </c>
      <c r="F20" s="50">
        <v>6.7252974649999997</v>
      </c>
      <c r="G20" s="37">
        <f t="shared" si="2"/>
        <v>0</v>
      </c>
      <c r="H20" s="49">
        <v>4.6035805627000004</v>
      </c>
      <c r="I20" s="45">
        <f t="shared" si="3"/>
        <v>0</v>
      </c>
      <c r="J20" s="50">
        <v>31.443298968999997</v>
      </c>
      <c r="K20" s="37">
        <f t="shared" si="4"/>
        <v>1</v>
      </c>
      <c r="L20" s="49">
        <v>7.518796992481203</v>
      </c>
      <c r="M20" s="45">
        <f t="shared" si="5"/>
        <v>1</v>
      </c>
      <c r="N20" s="50">
        <v>1.5864621893178212</v>
      </c>
      <c r="O20" s="37">
        <f t="shared" si="6"/>
        <v>0</v>
      </c>
      <c r="P20" s="43">
        <v>13.55</v>
      </c>
      <c r="Q20" s="45">
        <f t="shared" si="7"/>
        <v>0</v>
      </c>
      <c r="R20" s="36">
        <v>3</v>
      </c>
      <c r="S20" s="37">
        <f t="shared" si="8"/>
        <v>1</v>
      </c>
      <c r="T20" s="43">
        <v>0</v>
      </c>
      <c r="U20" s="45">
        <f t="shared" si="9"/>
        <v>1</v>
      </c>
      <c r="V20" s="40"/>
      <c r="W20" s="37">
        <f t="shared" si="10"/>
        <v>0</v>
      </c>
      <c r="X20" s="24">
        <f t="shared" si="11"/>
        <v>0.34210526315789475</v>
      </c>
      <c r="Y20" s="5">
        <f t="shared" si="12"/>
        <v>2</v>
      </c>
    </row>
    <row r="21" spans="1:25" x14ac:dyDescent="0.2">
      <c r="A21" s="123" t="s">
        <v>70</v>
      </c>
      <c r="B21" s="48">
        <v>23.5</v>
      </c>
      <c r="C21" s="37">
        <f t="shared" si="0"/>
        <v>0</v>
      </c>
      <c r="D21" s="49">
        <v>7.7169559410000002</v>
      </c>
      <c r="E21" s="45">
        <f t="shared" si="1"/>
        <v>0</v>
      </c>
      <c r="F21" s="50">
        <v>7.6287009870000002</v>
      </c>
      <c r="G21" s="37">
        <f t="shared" si="2"/>
        <v>0</v>
      </c>
      <c r="H21" s="49">
        <v>10.945945946</v>
      </c>
      <c r="I21" s="45">
        <f t="shared" si="3"/>
        <v>1</v>
      </c>
      <c r="J21" s="50">
        <v>27.638888889</v>
      </c>
      <c r="K21" s="37">
        <f t="shared" si="4"/>
        <v>1</v>
      </c>
      <c r="L21" s="49">
        <v>3.9682539682539679</v>
      </c>
      <c r="M21" s="45">
        <f t="shared" si="5"/>
        <v>0</v>
      </c>
      <c r="N21" s="50">
        <v>0.8025682182985554</v>
      </c>
      <c r="O21" s="37">
        <f t="shared" si="6"/>
        <v>0</v>
      </c>
      <c r="P21" s="43">
        <v>15.05</v>
      </c>
      <c r="Q21" s="45">
        <f t="shared" si="7"/>
        <v>1</v>
      </c>
      <c r="R21" s="36">
        <v>6</v>
      </c>
      <c r="S21" s="37">
        <f t="shared" si="8"/>
        <v>0</v>
      </c>
      <c r="T21" s="43">
        <v>1</v>
      </c>
      <c r="U21" s="45">
        <f t="shared" si="9"/>
        <v>0</v>
      </c>
      <c r="V21" s="40"/>
      <c r="W21" s="37">
        <f t="shared" si="10"/>
        <v>0</v>
      </c>
      <c r="X21" s="24">
        <f t="shared" si="11"/>
        <v>0.25</v>
      </c>
      <c r="Y21" s="5">
        <f t="shared" si="12"/>
        <v>2</v>
      </c>
    </row>
    <row r="22" spans="1:25" x14ac:dyDescent="0.2">
      <c r="A22" s="123" t="s">
        <v>71</v>
      </c>
      <c r="B22" s="48">
        <v>33.700000000000003</v>
      </c>
      <c r="C22" s="37">
        <f t="shared" si="0"/>
        <v>1</v>
      </c>
      <c r="D22" s="49">
        <v>7.8468899519999997</v>
      </c>
      <c r="E22" s="45">
        <f t="shared" si="1"/>
        <v>0</v>
      </c>
      <c r="F22" s="50">
        <v>6.2619502870000003</v>
      </c>
      <c r="G22" s="37">
        <f t="shared" si="2"/>
        <v>0</v>
      </c>
      <c r="H22" s="49">
        <v>7.1782178217999997</v>
      </c>
      <c r="I22" s="45">
        <f t="shared" si="3"/>
        <v>0</v>
      </c>
      <c r="J22" s="50">
        <v>15.675675675999997</v>
      </c>
      <c r="K22" s="37">
        <f t="shared" si="4"/>
        <v>0</v>
      </c>
      <c r="L22" s="49">
        <v>0</v>
      </c>
      <c r="M22" s="45">
        <f t="shared" si="5"/>
        <v>0</v>
      </c>
      <c r="N22" s="50">
        <v>0</v>
      </c>
      <c r="O22" s="37">
        <f t="shared" si="6"/>
        <v>0</v>
      </c>
      <c r="P22" s="43">
        <v>14.71</v>
      </c>
      <c r="Q22" s="45">
        <f t="shared" si="7"/>
        <v>1</v>
      </c>
      <c r="R22" s="36">
        <v>6</v>
      </c>
      <c r="S22" s="37">
        <f t="shared" si="8"/>
        <v>0</v>
      </c>
      <c r="T22" s="43">
        <v>1</v>
      </c>
      <c r="U22" s="45">
        <f t="shared" si="9"/>
        <v>0</v>
      </c>
      <c r="V22" s="40"/>
      <c r="W22" s="37">
        <f t="shared" si="10"/>
        <v>0</v>
      </c>
      <c r="X22" s="24">
        <f t="shared" si="11"/>
        <v>0.18421052631578946</v>
      </c>
      <c r="Y22" s="5">
        <f t="shared" si="12"/>
        <v>2</v>
      </c>
    </row>
    <row r="23" spans="1:25" x14ac:dyDescent="0.2">
      <c r="A23" s="123" t="s">
        <v>72</v>
      </c>
      <c r="B23" s="48">
        <v>24.7</v>
      </c>
      <c r="C23" s="37">
        <f t="shared" si="0"/>
        <v>0</v>
      </c>
      <c r="D23" s="49">
        <v>9.8600932710000002</v>
      </c>
      <c r="E23" s="45">
        <f t="shared" si="1"/>
        <v>1</v>
      </c>
      <c r="F23" s="50">
        <v>8.9125374130000008</v>
      </c>
      <c r="G23" s="37">
        <f t="shared" si="2"/>
        <v>1</v>
      </c>
      <c r="H23" s="49">
        <v>7.6923076923</v>
      </c>
      <c r="I23" s="45">
        <f t="shared" si="3"/>
        <v>0</v>
      </c>
      <c r="J23" s="50">
        <v>20.433996382999993</v>
      </c>
      <c r="K23" s="37">
        <f t="shared" si="4"/>
        <v>0</v>
      </c>
      <c r="L23" s="49">
        <v>6.9444444444444438</v>
      </c>
      <c r="M23" s="45">
        <f t="shared" si="5"/>
        <v>0</v>
      </c>
      <c r="N23" s="50">
        <v>1.9292604501607717</v>
      </c>
      <c r="O23" s="37">
        <f t="shared" si="6"/>
        <v>1</v>
      </c>
      <c r="P23" s="43">
        <v>16.11</v>
      </c>
      <c r="Q23" s="45">
        <f t="shared" si="7"/>
        <v>1</v>
      </c>
      <c r="R23" s="36">
        <v>7</v>
      </c>
      <c r="S23" s="37">
        <f t="shared" si="8"/>
        <v>0</v>
      </c>
      <c r="T23" s="43">
        <v>2</v>
      </c>
      <c r="U23" s="45">
        <f t="shared" si="9"/>
        <v>0</v>
      </c>
      <c r="V23" s="40">
        <v>1.4920814479638009</v>
      </c>
      <c r="W23" s="37">
        <f t="shared" si="10"/>
        <v>0</v>
      </c>
      <c r="X23" s="24">
        <f t="shared" si="11"/>
        <v>0.39473684210526316</v>
      </c>
      <c r="Y23" s="5">
        <f t="shared" si="12"/>
        <v>3</v>
      </c>
    </row>
    <row r="24" spans="1:25" x14ac:dyDescent="0.2">
      <c r="A24" s="123" t="s">
        <v>73</v>
      </c>
      <c r="B24" s="48">
        <v>32.4</v>
      </c>
      <c r="C24" s="37">
        <f t="shared" si="0"/>
        <v>1</v>
      </c>
      <c r="D24" s="49">
        <v>8.5493893290000003</v>
      </c>
      <c r="E24" s="45">
        <f t="shared" si="1"/>
        <v>0</v>
      </c>
      <c r="F24" s="50">
        <v>7.4712643679999999</v>
      </c>
      <c r="G24" s="37">
        <f t="shared" si="2"/>
        <v>0</v>
      </c>
      <c r="H24" s="49">
        <v>5.3097345132999996</v>
      </c>
      <c r="I24" s="45">
        <f t="shared" si="3"/>
        <v>0</v>
      </c>
      <c r="J24" s="50">
        <v>18.617614270000004</v>
      </c>
      <c r="K24" s="37">
        <f t="shared" si="4"/>
        <v>0</v>
      </c>
      <c r="L24" s="49">
        <v>6.3761955366631238</v>
      </c>
      <c r="M24" s="45">
        <f t="shared" si="5"/>
        <v>0</v>
      </c>
      <c r="N24" s="50">
        <v>1.6437230326689953</v>
      </c>
      <c r="O24" s="37">
        <f t="shared" si="6"/>
        <v>0</v>
      </c>
      <c r="P24" s="43">
        <v>16.600000000000001</v>
      </c>
      <c r="Q24" s="45">
        <f t="shared" si="7"/>
        <v>1</v>
      </c>
      <c r="R24" s="36">
        <v>4</v>
      </c>
      <c r="S24" s="37">
        <f t="shared" si="8"/>
        <v>1</v>
      </c>
      <c r="T24" s="43">
        <v>0</v>
      </c>
      <c r="U24" s="45">
        <f t="shared" si="9"/>
        <v>1</v>
      </c>
      <c r="V24" s="40">
        <v>0.83087823979116171</v>
      </c>
      <c r="W24" s="37">
        <f t="shared" si="10"/>
        <v>0</v>
      </c>
      <c r="X24" s="24">
        <f t="shared" si="11"/>
        <v>0.35526315789473684</v>
      </c>
      <c r="Y24" s="5">
        <f t="shared" si="12"/>
        <v>2</v>
      </c>
    </row>
    <row r="25" spans="1:25" x14ac:dyDescent="0.2">
      <c r="A25" s="123" t="s">
        <v>74</v>
      </c>
      <c r="B25" s="48">
        <v>28.299999999999997</v>
      </c>
      <c r="C25" s="37">
        <f t="shared" si="0"/>
        <v>0</v>
      </c>
      <c r="D25" s="49">
        <v>8.8931443889999997</v>
      </c>
      <c r="E25" s="45">
        <f t="shared" si="1"/>
        <v>0</v>
      </c>
      <c r="F25" s="50">
        <v>6.8817862060000001</v>
      </c>
      <c r="G25" s="37">
        <f t="shared" si="2"/>
        <v>0</v>
      </c>
      <c r="H25" s="49">
        <v>9.3831775701000009</v>
      </c>
      <c r="I25" s="45">
        <f t="shared" si="3"/>
        <v>1</v>
      </c>
      <c r="J25" s="50">
        <v>11.698537682999998</v>
      </c>
      <c r="K25" s="37">
        <f t="shared" si="4"/>
        <v>0</v>
      </c>
      <c r="L25" s="49">
        <v>6.7516879219804951</v>
      </c>
      <c r="M25" s="45">
        <f t="shared" si="5"/>
        <v>0</v>
      </c>
      <c r="N25" s="50">
        <v>1.400147383935151</v>
      </c>
      <c r="O25" s="37">
        <f t="shared" si="6"/>
        <v>0</v>
      </c>
      <c r="P25" s="43">
        <v>9.14</v>
      </c>
      <c r="Q25" s="45">
        <f t="shared" si="7"/>
        <v>0</v>
      </c>
      <c r="R25" s="36">
        <v>6</v>
      </c>
      <c r="S25" s="37">
        <f t="shared" si="8"/>
        <v>0</v>
      </c>
      <c r="T25" s="43">
        <v>1</v>
      </c>
      <c r="U25" s="45">
        <f t="shared" si="9"/>
        <v>0</v>
      </c>
      <c r="V25" s="40">
        <v>1.5612461150253409</v>
      </c>
      <c r="W25" s="37">
        <f t="shared" si="10"/>
        <v>0</v>
      </c>
      <c r="X25" s="24">
        <f t="shared" si="11"/>
        <v>7.8947368421052627E-2</v>
      </c>
      <c r="Y25" s="5">
        <f t="shared" si="12"/>
        <v>1</v>
      </c>
    </row>
    <row r="26" spans="1:25" x14ac:dyDescent="0.2">
      <c r="A26" s="123" t="s">
        <v>75</v>
      </c>
      <c r="B26" s="48">
        <v>31.2</v>
      </c>
      <c r="C26" s="37">
        <f t="shared" si="0"/>
        <v>1</v>
      </c>
      <c r="D26" s="49">
        <v>10.087898015</v>
      </c>
      <c r="E26" s="45">
        <f t="shared" si="1"/>
        <v>1</v>
      </c>
      <c r="F26" s="50">
        <v>9.0676438089999998</v>
      </c>
      <c r="G26" s="37">
        <f t="shared" si="2"/>
        <v>1</v>
      </c>
      <c r="H26" s="49">
        <v>9.8952270081000009</v>
      </c>
      <c r="I26" s="45">
        <f t="shared" si="3"/>
        <v>1</v>
      </c>
      <c r="J26" s="50">
        <v>15.195791935000003</v>
      </c>
      <c r="K26" s="37">
        <f t="shared" si="4"/>
        <v>0</v>
      </c>
      <c r="L26" s="49">
        <v>7.8192875760208516</v>
      </c>
      <c r="M26" s="45">
        <f t="shared" si="5"/>
        <v>1</v>
      </c>
      <c r="N26" s="50">
        <v>1.8945918015845677</v>
      </c>
      <c r="O26" s="37">
        <f t="shared" si="6"/>
        <v>1</v>
      </c>
      <c r="P26" s="43">
        <v>7.67</v>
      </c>
      <c r="Q26" s="45">
        <f t="shared" si="7"/>
        <v>0</v>
      </c>
      <c r="R26" s="36">
        <v>5</v>
      </c>
      <c r="S26" s="37">
        <f t="shared" si="8"/>
        <v>0</v>
      </c>
      <c r="T26" s="43">
        <v>1</v>
      </c>
      <c r="U26" s="45">
        <f t="shared" si="9"/>
        <v>0</v>
      </c>
      <c r="V26" s="40">
        <v>1.919774275332687</v>
      </c>
      <c r="W26" s="37">
        <f t="shared" si="10"/>
        <v>0</v>
      </c>
      <c r="X26" s="24">
        <f t="shared" si="11"/>
        <v>0.56578947368421051</v>
      </c>
      <c r="Y26" s="5">
        <f t="shared" si="12"/>
        <v>3</v>
      </c>
    </row>
    <row r="27" spans="1:25" x14ac:dyDescent="0.2">
      <c r="A27" s="123" t="s">
        <v>76</v>
      </c>
      <c r="B27" s="48">
        <v>32.800000000000004</v>
      </c>
      <c r="C27" s="37">
        <f t="shared" si="0"/>
        <v>1</v>
      </c>
      <c r="D27" s="49">
        <v>9.7194509950000008</v>
      </c>
      <c r="E27" s="45">
        <f t="shared" si="1"/>
        <v>1</v>
      </c>
      <c r="F27" s="50">
        <v>8.8736479549999991</v>
      </c>
      <c r="G27" s="37">
        <f t="shared" si="2"/>
        <v>1</v>
      </c>
      <c r="H27" s="49">
        <v>9.2972636816000005</v>
      </c>
      <c r="I27" s="45">
        <f t="shared" si="3"/>
        <v>1</v>
      </c>
      <c r="J27" s="50">
        <v>15.814487052999993</v>
      </c>
      <c r="K27" s="37">
        <f t="shared" si="4"/>
        <v>0</v>
      </c>
      <c r="L27" s="49">
        <v>6.6798238955518441</v>
      </c>
      <c r="M27" s="45">
        <f t="shared" si="5"/>
        <v>0</v>
      </c>
      <c r="N27" s="50">
        <v>1.5671663857594842</v>
      </c>
      <c r="O27" s="37">
        <f t="shared" si="6"/>
        <v>0</v>
      </c>
      <c r="P27" s="43">
        <v>5.82</v>
      </c>
      <c r="Q27" s="45">
        <f t="shared" si="7"/>
        <v>0</v>
      </c>
      <c r="R27" s="36">
        <v>5</v>
      </c>
      <c r="S27" s="37">
        <f t="shared" si="8"/>
        <v>0</v>
      </c>
      <c r="T27" s="43">
        <v>1</v>
      </c>
      <c r="U27" s="45">
        <f t="shared" si="9"/>
        <v>0</v>
      </c>
      <c r="V27" s="40">
        <v>1.8183484896375439</v>
      </c>
      <c r="W27" s="37">
        <f t="shared" si="10"/>
        <v>0</v>
      </c>
      <c r="X27" s="24">
        <f t="shared" si="11"/>
        <v>0.38157894736842107</v>
      </c>
      <c r="Y27" s="5">
        <f t="shared" si="12"/>
        <v>3</v>
      </c>
    </row>
    <row r="28" spans="1:25" x14ac:dyDescent="0.2">
      <c r="A28" s="123" t="s">
        <v>77</v>
      </c>
      <c r="B28" s="48">
        <v>12.7</v>
      </c>
      <c r="C28" s="37">
        <f t="shared" si="0"/>
        <v>0</v>
      </c>
      <c r="D28" s="49">
        <v>6.9340584639999996</v>
      </c>
      <c r="E28" s="45">
        <f t="shared" si="1"/>
        <v>0</v>
      </c>
      <c r="F28" s="50">
        <v>5.5744391569999996</v>
      </c>
      <c r="G28" s="37">
        <f t="shared" si="2"/>
        <v>0</v>
      </c>
      <c r="H28" s="49">
        <v>8.3612040134000001</v>
      </c>
      <c r="I28" s="45">
        <f t="shared" si="3"/>
        <v>0</v>
      </c>
      <c r="J28" s="50">
        <v>38.732394366000001</v>
      </c>
      <c r="K28" s="37">
        <f t="shared" si="4"/>
        <v>1</v>
      </c>
      <c r="L28" s="49">
        <v>3.3557046979865772</v>
      </c>
      <c r="M28" s="45">
        <f t="shared" si="5"/>
        <v>0</v>
      </c>
      <c r="N28" s="50">
        <v>1.3297872340425532</v>
      </c>
      <c r="O28" s="37">
        <f t="shared" si="6"/>
        <v>0</v>
      </c>
      <c r="P28" s="43">
        <v>14.07</v>
      </c>
      <c r="Q28" s="45">
        <f t="shared" si="7"/>
        <v>0</v>
      </c>
      <c r="R28" s="36">
        <v>5</v>
      </c>
      <c r="S28" s="37">
        <f t="shared" si="8"/>
        <v>0</v>
      </c>
      <c r="T28" s="43">
        <v>1</v>
      </c>
      <c r="U28" s="45">
        <f t="shared" si="9"/>
        <v>0</v>
      </c>
      <c r="V28" s="40"/>
      <c r="W28" s="37">
        <f t="shared" si="10"/>
        <v>0</v>
      </c>
      <c r="X28" s="24">
        <f t="shared" si="11"/>
        <v>7.8947368421052627E-2</v>
      </c>
      <c r="Y28" s="5">
        <f t="shared" si="12"/>
        <v>1</v>
      </c>
    </row>
    <row r="29" spans="1:25" x14ac:dyDescent="0.2">
      <c r="A29" s="123" t="s">
        <v>78</v>
      </c>
      <c r="B29" s="48">
        <v>17.5</v>
      </c>
      <c r="C29" s="37">
        <f t="shared" si="0"/>
        <v>0</v>
      </c>
      <c r="D29" s="49">
        <v>8.6355785839999992</v>
      </c>
      <c r="E29" s="45">
        <f t="shared" si="1"/>
        <v>0</v>
      </c>
      <c r="F29" s="50">
        <v>7.8213005630000003</v>
      </c>
      <c r="G29" s="37">
        <f t="shared" si="2"/>
        <v>0</v>
      </c>
      <c r="H29" s="49">
        <v>8.8852459015999994</v>
      </c>
      <c r="I29" s="45">
        <f t="shared" si="3"/>
        <v>0</v>
      </c>
      <c r="J29" s="50">
        <v>33.013879708999994</v>
      </c>
      <c r="K29" s="37">
        <f t="shared" si="4"/>
        <v>1</v>
      </c>
      <c r="L29" s="49">
        <v>7.2154804854050507</v>
      </c>
      <c r="M29" s="45">
        <f t="shared" si="5"/>
        <v>1</v>
      </c>
      <c r="N29" s="50">
        <v>1.5310028068384791</v>
      </c>
      <c r="O29" s="37">
        <f t="shared" si="6"/>
        <v>0</v>
      </c>
      <c r="P29" s="43">
        <v>14.71</v>
      </c>
      <c r="Q29" s="45">
        <f t="shared" si="7"/>
        <v>1</v>
      </c>
      <c r="R29" s="36">
        <v>4</v>
      </c>
      <c r="S29" s="37">
        <f t="shared" si="8"/>
        <v>1</v>
      </c>
      <c r="T29" s="43">
        <v>1</v>
      </c>
      <c r="U29" s="45">
        <f t="shared" si="9"/>
        <v>0</v>
      </c>
      <c r="V29" s="40">
        <v>1.8671826977803074</v>
      </c>
      <c r="W29" s="37">
        <f t="shared" si="10"/>
        <v>0</v>
      </c>
      <c r="X29" s="24">
        <f t="shared" si="11"/>
        <v>0.35526315789473684</v>
      </c>
      <c r="Y29" s="5">
        <f t="shared" si="12"/>
        <v>2</v>
      </c>
    </row>
    <row r="30" spans="1:25" x14ac:dyDescent="0.2">
      <c r="A30" s="123" t="s">
        <v>79</v>
      </c>
      <c r="B30" s="48">
        <v>20.100000000000001</v>
      </c>
      <c r="C30" s="37">
        <f t="shared" si="0"/>
        <v>0</v>
      </c>
      <c r="D30" s="49">
        <v>10.979997122</v>
      </c>
      <c r="E30" s="45">
        <f t="shared" si="1"/>
        <v>1</v>
      </c>
      <c r="F30" s="50">
        <v>9.0422453699999998</v>
      </c>
      <c r="G30" s="37">
        <f t="shared" si="2"/>
        <v>1</v>
      </c>
      <c r="H30" s="49">
        <v>8.0564784053</v>
      </c>
      <c r="I30" s="45">
        <f t="shared" si="3"/>
        <v>0</v>
      </c>
      <c r="J30" s="50">
        <v>38.615512926999997</v>
      </c>
      <c r="K30" s="37">
        <f t="shared" si="4"/>
        <v>1</v>
      </c>
      <c r="L30" s="49">
        <v>7.4294205052005937</v>
      </c>
      <c r="M30" s="45">
        <f t="shared" si="5"/>
        <v>1</v>
      </c>
      <c r="N30" s="50">
        <v>1.7667844522968197</v>
      </c>
      <c r="O30" s="37">
        <f t="shared" si="6"/>
        <v>1</v>
      </c>
      <c r="P30" s="43">
        <v>12.05</v>
      </c>
      <c r="Q30" s="45">
        <f t="shared" si="7"/>
        <v>0</v>
      </c>
      <c r="R30" s="36">
        <v>4</v>
      </c>
      <c r="S30" s="37">
        <f t="shared" si="8"/>
        <v>1</v>
      </c>
      <c r="T30" s="43">
        <v>1</v>
      </c>
      <c r="U30" s="45">
        <f t="shared" si="9"/>
        <v>0</v>
      </c>
      <c r="V30" s="40">
        <v>1.7020410130364585</v>
      </c>
      <c r="W30" s="37">
        <f t="shared" si="10"/>
        <v>0</v>
      </c>
      <c r="X30" s="24">
        <f t="shared" si="11"/>
        <v>0.56578947368421051</v>
      </c>
      <c r="Y30" s="5">
        <f t="shared" si="12"/>
        <v>3</v>
      </c>
    </row>
    <row r="31" spans="1:25" x14ac:dyDescent="0.2">
      <c r="A31" s="123" t="s">
        <v>80</v>
      </c>
      <c r="B31" s="48">
        <v>16.7</v>
      </c>
      <c r="C31" s="37">
        <f t="shared" si="0"/>
        <v>0</v>
      </c>
      <c r="D31" s="49">
        <v>10</v>
      </c>
      <c r="E31" s="45">
        <f t="shared" si="1"/>
        <v>1</v>
      </c>
      <c r="F31" s="50">
        <v>9.4339622639999998</v>
      </c>
      <c r="G31" s="37">
        <f t="shared" si="2"/>
        <v>1</v>
      </c>
      <c r="H31" s="49">
        <v>12</v>
      </c>
      <c r="I31" s="45">
        <f t="shared" si="3"/>
        <v>1</v>
      </c>
      <c r="J31" s="50">
        <v>28</v>
      </c>
      <c r="K31" s="37">
        <f t="shared" si="4"/>
        <v>1</v>
      </c>
      <c r="L31" s="49">
        <v>0</v>
      </c>
      <c r="M31" s="45">
        <f t="shared" si="5"/>
        <v>0</v>
      </c>
      <c r="N31" s="50">
        <v>0</v>
      </c>
      <c r="O31" s="37">
        <f t="shared" si="6"/>
        <v>0</v>
      </c>
      <c r="P31" s="43">
        <v>7.41</v>
      </c>
      <c r="Q31" s="45">
        <f t="shared" si="7"/>
        <v>0</v>
      </c>
      <c r="R31" s="36">
        <v>3.5</v>
      </c>
      <c r="S31" s="37">
        <f t="shared" si="8"/>
        <v>1</v>
      </c>
      <c r="T31" s="43">
        <v>0</v>
      </c>
      <c r="U31" s="45">
        <f t="shared" si="9"/>
        <v>1</v>
      </c>
      <c r="V31" s="40"/>
      <c r="W31" s="37">
        <f t="shared" si="10"/>
        <v>0</v>
      </c>
      <c r="X31" s="24">
        <f t="shared" si="11"/>
        <v>0.53947368421052633</v>
      </c>
      <c r="Y31" s="5">
        <f t="shared" si="12"/>
        <v>3</v>
      </c>
    </row>
    <row r="32" spans="1:25" x14ac:dyDescent="0.2">
      <c r="A32" s="123" t="s">
        <v>81</v>
      </c>
      <c r="B32" s="48">
        <v>22.900000000000002</v>
      </c>
      <c r="C32" s="37">
        <f t="shared" si="0"/>
        <v>0</v>
      </c>
      <c r="D32" s="49">
        <v>9.4783086220000001</v>
      </c>
      <c r="E32" s="45">
        <f t="shared" si="1"/>
        <v>0</v>
      </c>
      <c r="F32" s="50">
        <v>6.970128023</v>
      </c>
      <c r="G32" s="37">
        <f t="shared" si="2"/>
        <v>0</v>
      </c>
      <c r="H32" s="49">
        <v>8.4905660377000007</v>
      </c>
      <c r="I32" s="45">
        <f t="shared" si="3"/>
        <v>0</v>
      </c>
      <c r="J32" s="50">
        <v>10.826888757000006</v>
      </c>
      <c r="K32" s="37">
        <f t="shared" si="4"/>
        <v>0</v>
      </c>
      <c r="L32" s="49">
        <v>8.0472103004291835</v>
      </c>
      <c r="M32" s="45">
        <f t="shared" si="5"/>
        <v>1</v>
      </c>
      <c r="N32" s="50">
        <v>2.0017793594306053</v>
      </c>
      <c r="O32" s="37">
        <f t="shared" si="6"/>
        <v>1</v>
      </c>
      <c r="P32" s="43">
        <v>12.1</v>
      </c>
      <c r="Q32" s="45">
        <f t="shared" si="7"/>
        <v>0</v>
      </c>
      <c r="R32" s="36">
        <v>6</v>
      </c>
      <c r="S32" s="37">
        <f t="shared" si="8"/>
        <v>0</v>
      </c>
      <c r="T32" s="43">
        <v>1</v>
      </c>
      <c r="U32" s="45">
        <f t="shared" si="9"/>
        <v>0</v>
      </c>
      <c r="V32" s="40">
        <v>1.187638159712628</v>
      </c>
      <c r="W32" s="37">
        <f t="shared" si="10"/>
        <v>0</v>
      </c>
      <c r="X32" s="24">
        <f t="shared" si="11"/>
        <v>0.18421052631578946</v>
      </c>
      <c r="Y32" s="5">
        <f t="shared" si="12"/>
        <v>2</v>
      </c>
    </row>
    <row r="33" spans="1:25" x14ac:dyDescent="0.2">
      <c r="A33" s="123" t="s">
        <v>82</v>
      </c>
      <c r="B33" s="48">
        <v>21.5</v>
      </c>
      <c r="C33" s="37">
        <f t="shared" si="0"/>
        <v>0</v>
      </c>
      <c r="D33" s="49">
        <v>10.382513661000001</v>
      </c>
      <c r="E33" s="45">
        <f t="shared" si="1"/>
        <v>1</v>
      </c>
      <c r="F33" s="50">
        <v>7.869742198</v>
      </c>
      <c r="G33" s="37">
        <f t="shared" si="2"/>
        <v>0</v>
      </c>
      <c r="H33" s="49">
        <v>11.206896552</v>
      </c>
      <c r="I33" s="45">
        <f t="shared" si="3"/>
        <v>1</v>
      </c>
      <c r="J33" s="50">
        <v>21.052631579000007</v>
      </c>
      <c r="K33" s="37">
        <f t="shared" si="4"/>
        <v>0</v>
      </c>
      <c r="L33" s="49">
        <v>13.698630136986301</v>
      </c>
      <c r="M33" s="45">
        <f t="shared" si="5"/>
        <v>1</v>
      </c>
      <c r="N33" s="50">
        <v>2.5706940874035986</v>
      </c>
      <c r="O33" s="37">
        <f t="shared" si="6"/>
        <v>1</v>
      </c>
      <c r="P33" s="43">
        <v>12.71</v>
      </c>
      <c r="Q33" s="45">
        <f t="shared" si="7"/>
        <v>0</v>
      </c>
      <c r="R33" s="36">
        <v>5</v>
      </c>
      <c r="S33" s="37">
        <f t="shared" si="8"/>
        <v>0</v>
      </c>
      <c r="T33" s="43">
        <v>1</v>
      </c>
      <c r="U33" s="45">
        <f t="shared" si="9"/>
        <v>0</v>
      </c>
      <c r="V33" s="40"/>
      <c r="W33" s="37">
        <f t="shared" si="10"/>
        <v>0</v>
      </c>
      <c r="X33" s="24">
        <f t="shared" si="11"/>
        <v>0.36842105263157893</v>
      </c>
      <c r="Y33" s="5">
        <f t="shared" si="12"/>
        <v>2</v>
      </c>
    </row>
    <row r="34" spans="1:25" x14ac:dyDescent="0.2">
      <c r="A34" s="123" t="s">
        <v>83</v>
      </c>
      <c r="B34" s="48">
        <v>21.9</v>
      </c>
      <c r="C34" s="37">
        <f t="shared" si="0"/>
        <v>0</v>
      </c>
      <c r="D34" s="49">
        <v>10.077922078</v>
      </c>
      <c r="E34" s="45">
        <f t="shared" si="1"/>
        <v>1</v>
      </c>
      <c r="F34" s="50">
        <v>9.0151120379999998</v>
      </c>
      <c r="G34" s="37">
        <f t="shared" si="2"/>
        <v>1</v>
      </c>
      <c r="H34" s="49">
        <v>6.8</v>
      </c>
      <c r="I34" s="45">
        <f t="shared" si="3"/>
        <v>0</v>
      </c>
      <c r="J34" s="50">
        <v>46.184738955999997</v>
      </c>
      <c r="K34" s="37">
        <f t="shared" si="4"/>
        <v>1</v>
      </c>
      <c r="L34" s="49">
        <v>2.5906735751295336</v>
      </c>
      <c r="M34" s="45">
        <f t="shared" si="5"/>
        <v>0</v>
      </c>
      <c r="N34" s="50">
        <v>0.51759834368530022</v>
      </c>
      <c r="O34" s="37">
        <f t="shared" si="6"/>
        <v>0</v>
      </c>
      <c r="P34" s="43">
        <v>18.100000000000001</v>
      </c>
      <c r="Q34" s="45">
        <f t="shared" si="7"/>
        <v>1</v>
      </c>
      <c r="R34" s="36">
        <v>3</v>
      </c>
      <c r="S34" s="37">
        <f t="shared" si="8"/>
        <v>1</v>
      </c>
      <c r="T34" s="43">
        <v>1</v>
      </c>
      <c r="U34" s="45">
        <f t="shared" si="9"/>
        <v>0</v>
      </c>
      <c r="V34" s="40"/>
      <c r="W34" s="37">
        <f t="shared" si="10"/>
        <v>0</v>
      </c>
      <c r="X34" s="24">
        <f t="shared" si="11"/>
        <v>0.47368421052631576</v>
      </c>
      <c r="Y34" s="5">
        <f t="shared" si="12"/>
        <v>3</v>
      </c>
    </row>
    <row r="35" spans="1:25" x14ac:dyDescent="0.2">
      <c r="A35" s="123" t="s">
        <v>84</v>
      </c>
      <c r="B35" s="48">
        <v>21.7</v>
      </c>
      <c r="C35" s="37">
        <f t="shared" si="0"/>
        <v>0</v>
      </c>
      <c r="D35" s="49">
        <v>9.7050428160000006</v>
      </c>
      <c r="E35" s="45">
        <f t="shared" si="1"/>
        <v>1</v>
      </c>
      <c r="F35" s="50">
        <v>8.1196581200000004</v>
      </c>
      <c r="G35" s="37">
        <f t="shared" si="2"/>
        <v>0</v>
      </c>
      <c r="H35" s="49">
        <v>5.6756756757</v>
      </c>
      <c r="I35" s="45">
        <f t="shared" si="3"/>
        <v>0</v>
      </c>
      <c r="J35" s="50">
        <v>28.260869564999993</v>
      </c>
      <c r="K35" s="37">
        <f t="shared" si="4"/>
        <v>1</v>
      </c>
      <c r="L35" s="49">
        <v>13.262599469496022</v>
      </c>
      <c r="M35" s="45">
        <f t="shared" si="5"/>
        <v>1</v>
      </c>
      <c r="N35" s="50">
        <v>2.1958717610891525</v>
      </c>
      <c r="O35" s="37">
        <f t="shared" si="6"/>
        <v>1</v>
      </c>
      <c r="P35" s="43">
        <v>12.08</v>
      </c>
      <c r="Q35" s="45">
        <f t="shared" si="7"/>
        <v>0</v>
      </c>
      <c r="R35" s="36">
        <v>5</v>
      </c>
      <c r="S35" s="37">
        <f t="shared" si="8"/>
        <v>0</v>
      </c>
      <c r="T35" s="43">
        <v>1</v>
      </c>
      <c r="U35" s="45">
        <f t="shared" si="9"/>
        <v>0</v>
      </c>
      <c r="V35" s="40"/>
      <c r="W35" s="37">
        <f t="shared" si="10"/>
        <v>0</v>
      </c>
      <c r="X35" s="24">
        <f t="shared" si="11"/>
        <v>0.36842105263157893</v>
      </c>
      <c r="Y35" s="5">
        <f t="shared" si="12"/>
        <v>2</v>
      </c>
    </row>
    <row r="36" spans="1:25" x14ac:dyDescent="0.2">
      <c r="A36" s="123" t="s">
        <v>85</v>
      </c>
      <c r="B36" s="48">
        <v>33.200000000000003</v>
      </c>
      <c r="C36" s="37">
        <f t="shared" si="0"/>
        <v>1</v>
      </c>
      <c r="D36" s="49">
        <v>7.5632238239999996</v>
      </c>
      <c r="E36" s="45">
        <f t="shared" si="1"/>
        <v>0</v>
      </c>
      <c r="F36" s="50">
        <v>6.9145157470000003</v>
      </c>
      <c r="G36" s="37">
        <f t="shared" si="2"/>
        <v>0</v>
      </c>
      <c r="H36" s="49">
        <v>5.4373522458999997</v>
      </c>
      <c r="I36" s="45">
        <f t="shared" si="3"/>
        <v>0</v>
      </c>
      <c r="J36" s="50">
        <v>19.189511323000005</v>
      </c>
      <c r="K36" s="37">
        <f t="shared" si="4"/>
        <v>0</v>
      </c>
      <c r="L36" s="49">
        <v>4.8426150121065374</v>
      </c>
      <c r="M36" s="45">
        <f t="shared" si="5"/>
        <v>0</v>
      </c>
      <c r="N36" s="50">
        <v>1.2004801920768307</v>
      </c>
      <c r="O36" s="37">
        <f t="shared" si="6"/>
        <v>0</v>
      </c>
      <c r="P36" s="43">
        <v>12.6</v>
      </c>
      <c r="Q36" s="45">
        <f t="shared" si="7"/>
        <v>0</v>
      </c>
      <c r="R36" s="36">
        <v>5</v>
      </c>
      <c r="S36" s="37">
        <f t="shared" si="8"/>
        <v>0</v>
      </c>
      <c r="T36" s="43">
        <v>1</v>
      </c>
      <c r="U36" s="45">
        <f t="shared" si="9"/>
        <v>0</v>
      </c>
      <c r="V36" s="40"/>
      <c r="W36" s="37">
        <f t="shared" si="10"/>
        <v>0</v>
      </c>
      <c r="X36" s="24">
        <f t="shared" si="11"/>
        <v>9.2105263157894732E-2</v>
      </c>
      <c r="Y36" s="5">
        <f t="shared" si="12"/>
        <v>2</v>
      </c>
    </row>
    <row r="37" spans="1:25" x14ac:dyDescent="0.2">
      <c r="A37" s="123" t="s">
        <v>86</v>
      </c>
      <c r="B37" s="48">
        <v>31</v>
      </c>
      <c r="C37" s="37">
        <f t="shared" si="0"/>
        <v>1</v>
      </c>
      <c r="D37" s="49">
        <v>7.657472211</v>
      </c>
      <c r="E37" s="45">
        <f t="shared" si="1"/>
        <v>0</v>
      </c>
      <c r="F37" s="50">
        <v>7.0457354759999999</v>
      </c>
      <c r="G37" s="37">
        <f t="shared" si="2"/>
        <v>0</v>
      </c>
      <c r="H37" s="49">
        <v>11.210762332</v>
      </c>
      <c r="I37" s="45">
        <f t="shared" si="3"/>
        <v>1</v>
      </c>
      <c r="J37" s="50">
        <v>22.273781903</v>
      </c>
      <c r="K37" s="37">
        <f t="shared" si="4"/>
        <v>0</v>
      </c>
      <c r="L37" s="49">
        <v>4.4150110375275942</v>
      </c>
      <c r="M37" s="45">
        <f t="shared" si="5"/>
        <v>0</v>
      </c>
      <c r="N37" s="50">
        <v>0.78988941548183256</v>
      </c>
      <c r="O37" s="37">
        <f t="shared" si="6"/>
        <v>0</v>
      </c>
      <c r="P37" s="43">
        <v>18.39</v>
      </c>
      <c r="Q37" s="45">
        <f t="shared" si="7"/>
        <v>1</v>
      </c>
      <c r="R37" s="36">
        <v>5</v>
      </c>
      <c r="S37" s="37">
        <f t="shared" si="8"/>
        <v>0</v>
      </c>
      <c r="T37" s="43">
        <v>1</v>
      </c>
      <c r="U37" s="45">
        <f t="shared" si="9"/>
        <v>0</v>
      </c>
      <c r="V37" s="40"/>
      <c r="W37" s="37">
        <f t="shared" si="10"/>
        <v>0</v>
      </c>
      <c r="X37" s="24">
        <f t="shared" si="11"/>
        <v>0.26315789473684209</v>
      </c>
      <c r="Y37" s="5">
        <f t="shared" si="12"/>
        <v>2</v>
      </c>
    </row>
    <row r="38" spans="1:25" x14ac:dyDescent="0.2">
      <c r="A38" s="123" t="s">
        <v>87</v>
      </c>
      <c r="B38" s="48">
        <v>33.700000000000003</v>
      </c>
      <c r="C38" s="37">
        <f t="shared" si="0"/>
        <v>1</v>
      </c>
      <c r="D38" s="49">
        <v>7.7038145099999999</v>
      </c>
      <c r="E38" s="45">
        <f t="shared" si="1"/>
        <v>0</v>
      </c>
      <c r="F38" s="50">
        <v>6.7961165049999996</v>
      </c>
      <c r="G38" s="37">
        <f t="shared" si="2"/>
        <v>0</v>
      </c>
      <c r="H38" s="49">
        <v>5.3380782917999996</v>
      </c>
      <c r="I38" s="45">
        <f t="shared" si="3"/>
        <v>0</v>
      </c>
      <c r="J38" s="50">
        <v>14.801444043000004</v>
      </c>
      <c r="K38" s="37">
        <f t="shared" si="4"/>
        <v>0</v>
      </c>
      <c r="L38" s="49">
        <v>3.4722222222222219</v>
      </c>
      <c r="M38" s="45">
        <f t="shared" si="5"/>
        <v>0</v>
      </c>
      <c r="N38" s="50">
        <v>0.74019245003700962</v>
      </c>
      <c r="O38" s="37">
        <f t="shared" si="6"/>
        <v>0</v>
      </c>
      <c r="P38" s="43">
        <v>9.6199999999999992</v>
      </c>
      <c r="Q38" s="45">
        <f t="shared" si="7"/>
        <v>0</v>
      </c>
      <c r="R38" s="36">
        <v>6</v>
      </c>
      <c r="S38" s="37">
        <f t="shared" si="8"/>
        <v>0</v>
      </c>
      <c r="T38" s="43">
        <v>1</v>
      </c>
      <c r="U38" s="45">
        <f t="shared" si="9"/>
        <v>0</v>
      </c>
      <c r="V38" s="40"/>
      <c r="W38" s="37">
        <f t="shared" si="10"/>
        <v>0</v>
      </c>
      <c r="X38" s="24">
        <f t="shared" si="11"/>
        <v>9.2105263157894732E-2</v>
      </c>
      <c r="Y38" s="5">
        <f t="shared" si="12"/>
        <v>2</v>
      </c>
    </row>
    <row r="39" spans="1:25" x14ac:dyDescent="0.2">
      <c r="A39" s="123" t="s">
        <v>88</v>
      </c>
      <c r="B39" s="48">
        <v>24.2</v>
      </c>
      <c r="C39" s="37">
        <f t="shared" si="0"/>
        <v>0</v>
      </c>
      <c r="D39" s="49">
        <v>10.224667584000001</v>
      </c>
      <c r="E39" s="45">
        <f t="shared" si="1"/>
        <v>1</v>
      </c>
      <c r="F39" s="50">
        <v>8.5110260619999991</v>
      </c>
      <c r="G39" s="37">
        <f t="shared" si="2"/>
        <v>1</v>
      </c>
      <c r="H39" s="49">
        <v>6.3839285714000003</v>
      </c>
      <c r="I39" s="45">
        <f t="shared" si="3"/>
        <v>0</v>
      </c>
      <c r="J39" s="50">
        <v>32.913102206000005</v>
      </c>
      <c r="K39" s="37">
        <f t="shared" si="4"/>
        <v>1</v>
      </c>
      <c r="L39" s="49">
        <v>6.7114093959731544</v>
      </c>
      <c r="M39" s="45">
        <f t="shared" si="5"/>
        <v>0</v>
      </c>
      <c r="N39" s="50">
        <v>1.8024513338139869</v>
      </c>
      <c r="O39" s="37">
        <f t="shared" si="6"/>
        <v>1</v>
      </c>
      <c r="P39" s="43">
        <v>13.51</v>
      </c>
      <c r="Q39" s="45">
        <f t="shared" si="7"/>
        <v>0</v>
      </c>
      <c r="R39" s="36">
        <v>6</v>
      </c>
      <c r="S39" s="37">
        <f t="shared" si="8"/>
        <v>0</v>
      </c>
      <c r="T39" s="43">
        <v>1</v>
      </c>
      <c r="U39" s="45">
        <f t="shared" si="9"/>
        <v>0</v>
      </c>
      <c r="V39" s="40">
        <v>1.7263634986789924</v>
      </c>
      <c r="W39" s="37">
        <f t="shared" si="10"/>
        <v>0</v>
      </c>
      <c r="X39" s="24">
        <f t="shared" si="11"/>
        <v>0.38157894736842107</v>
      </c>
      <c r="Y39" s="5">
        <f t="shared" si="12"/>
        <v>3</v>
      </c>
    </row>
    <row r="40" spans="1:25" x14ac:dyDescent="0.2">
      <c r="A40" s="123" t="s">
        <v>89</v>
      </c>
      <c r="B40" s="48">
        <v>38.4</v>
      </c>
      <c r="C40" s="37">
        <f t="shared" si="0"/>
        <v>1</v>
      </c>
      <c r="D40" s="49">
        <v>9.0333979249999992</v>
      </c>
      <c r="E40" s="45">
        <f t="shared" si="1"/>
        <v>0</v>
      </c>
      <c r="F40" s="50">
        <v>6.9756963020000002</v>
      </c>
      <c r="G40" s="37">
        <f t="shared" si="2"/>
        <v>0</v>
      </c>
      <c r="H40" s="49">
        <v>8.2508250825000005</v>
      </c>
      <c r="I40" s="45">
        <f t="shared" si="3"/>
        <v>0</v>
      </c>
      <c r="J40" s="50">
        <v>12.587006961</v>
      </c>
      <c r="K40" s="37">
        <f t="shared" si="4"/>
        <v>0</v>
      </c>
      <c r="L40" s="49">
        <v>5.604253484696077</v>
      </c>
      <c r="M40" s="45">
        <f t="shared" si="5"/>
        <v>0</v>
      </c>
      <c r="N40" s="50">
        <v>1.3700545225779395</v>
      </c>
      <c r="O40" s="37">
        <f t="shared" si="6"/>
        <v>0</v>
      </c>
      <c r="P40" s="43">
        <v>11.99</v>
      </c>
      <c r="Q40" s="45">
        <f t="shared" si="7"/>
        <v>0</v>
      </c>
      <c r="R40" s="36">
        <v>5</v>
      </c>
      <c r="S40" s="37">
        <f t="shared" si="8"/>
        <v>0</v>
      </c>
      <c r="T40" s="43">
        <v>1</v>
      </c>
      <c r="U40" s="45">
        <f t="shared" si="9"/>
        <v>0</v>
      </c>
      <c r="V40" s="40">
        <v>2.0152081447963797</v>
      </c>
      <c r="W40" s="37">
        <f t="shared" si="10"/>
        <v>1</v>
      </c>
      <c r="X40" s="24">
        <f t="shared" si="11"/>
        <v>0.18421052631578946</v>
      </c>
      <c r="Y40" s="5">
        <f t="shared" si="12"/>
        <v>2</v>
      </c>
    </row>
    <row r="41" spans="1:25" x14ac:dyDescent="0.2">
      <c r="A41" s="123" t="s">
        <v>90</v>
      </c>
      <c r="B41" s="48">
        <v>28.999999999999996</v>
      </c>
      <c r="C41" s="37">
        <f t="shared" si="0"/>
        <v>0</v>
      </c>
      <c r="D41" s="49">
        <v>11.310166198999999</v>
      </c>
      <c r="E41" s="45">
        <f t="shared" si="1"/>
        <v>1</v>
      </c>
      <c r="F41" s="50">
        <v>9.1047040970000008</v>
      </c>
      <c r="G41" s="37">
        <f t="shared" si="2"/>
        <v>1</v>
      </c>
      <c r="H41" s="49">
        <v>6.5398335315000002</v>
      </c>
      <c r="I41" s="45">
        <f t="shared" si="3"/>
        <v>0</v>
      </c>
      <c r="J41" s="50">
        <v>31.121833534000004</v>
      </c>
      <c r="K41" s="37">
        <f t="shared" si="4"/>
        <v>1</v>
      </c>
      <c r="L41" s="49">
        <v>4.5351473922902494</v>
      </c>
      <c r="M41" s="45">
        <f t="shared" si="5"/>
        <v>0</v>
      </c>
      <c r="N41" s="50">
        <v>0.8652390222799049</v>
      </c>
      <c r="O41" s="37">
        <f t="shared" si="6"/>
        <v>0</v>
      </c>
      <c r="P41" s="43">
        <v>13.3</v>
      </c>
      <c r="Q41" s="45">
        <f t="shared" si="7"/>
        <v>0</v>
      </c>
      <c r="R41" s="36">
        <v>4</v>
      </c>
      <c r="S41" s="37">
        <f t="shared" si="8"/>
        <v>1</v>
      </c>
      <c r="T41" s="43">
        <v>1</v>
      </c>
      <c r="U41" s="45">
        <f t="shared" si="9"/>
        <v>0</v>
      </c>
      <c r="V41" s="40">
        <v>2.0663454134479249</v>
      </c>
      <c r="W41" s="37">
        <f t="shared" si="10"/>
        <v>1</v>
      </c>
      <c r="X41" s="24">
        <f t="shared" si="11"/>
        <v>0.47368421052631576</v>
      </c>
      <c r="Y41" s="5">
        <f t="shared" si="12"/>
        <v>3</v>
      </c>
    </row>
    <row r="42" spans="1:25" x14ac:dyDescent="0.2">
      <c r="A42" s="123" t="s">
        <v>91</v>
      </c>
      <c r="B42" s="48">
        <v>26.5</v>
      </c>
      <c r="C42" s="37">
        <f t="shared" si="0"/>
        <v>0</v>
      </c>
      <c r="D42" s="49">
        <v>8.9896081129999992</v>
      </c>
      <c r="E42" s="45">
        <f t="shared" si="1"/>
        <v>0</v>
      </c>
      <c r="F42" s="50">
        <v>8.1518357189999993</v>
      </c>
      <c r="G42" s="37">
        <f t="shared" si="2"/>
        <v>1</v>
      </c>
      <c r="H42" s="49">
        <v>5.7124921532000004</v>
      </c>
      <c r="I42" s="45">
        <f t="shared" si="3"/>
        <v>0</v>
      </c>
      <c r="J42" s="50">
        <v>15.297092288000002</v>
      </c>
      <c r="K42" s="37">
        <f t="shared" si="4"/>
        <v>0</v>
      </c>
      <c r="L42" s="49">
        <v>6.8535825545171338</v>
      </c>
      <c r="M42" s="45">
        <f t="shared" si="5"/>
        <v>0</v>
      </c>
      <c r="N42" s="50">
        <v>1.6513328615239444</v>
      </c>
      <c r="O42" s="37">
        <f t="shared" si="6"/>
        <v>0</v>
      </c>
      <c r="P42" s="43">
        <v>9.7899999999999991</v>
      </c>
      <c r="Q42" s="45">
        <f t="shared" si="7"/>
        <v>0</v>
      </c>
      <c r="R42" s="36">
        <v>5</v>
      </c>
      <c r="S42" s="37">
        <f t="shared" si="8"/>
        <v>0</v>
      </c>
      <c r="T42" s="43">
        <v>1</v>
      </c>
      <c r="U42" s="45">
        <f t="shared" si="9"/>
        <v>0</v>
      </c>
      <c r="V42" s="40">
        <v>1.5861181719147173</v>
      </c>
      <c r="W42" s="37">
        <f t="shared" si="10"/>
        <v>0</v>
      </c>
      <c r="X42" s="24">
        <f t="shared" si="11"/>
        <v>0.10526315789473684</v>
      </c>
      <c r="Y42" s="5">
        <f t="shared" si="12"/>
        <v>2</v>
      </c>
    </row>
    <row r="43" spans="1:25" x14ac:dyDescent="0.2">
      <c r="A43" s="123" t="s">
        <v>92</v>
      </c>
      <c r="B43" s="48">
        <v>22.5</v>
      </c>
      <c r="C43" s="37">
        <f t="shared" si="0"/>
        <v>0</v>
      </c>
      <c r="D43" s="49">
        <v>9.2355004560000005</v>
      </c>
      <c r="E43" s="45">
        <f t="shared" si="1"/>
        <v>0</v>
      </c>
      <c r="F43" s="50">
        <v>8.0513754429999995</v>
      </c>
      <c r="G43" s="37">
        <f t="shared" si="2"/>
        <v>0</v>
      </c>
      <c r="H43" s="49">
        <v>9.1210613599000006</v>
      </c>
      <c r="I43" s="45">
        <f t="shared" si="3"/>
        <v>0</v>
      </c>
      <c r="J43" s="50">
        <v>16.567460316999998</v>
      </c>
      <c r="K43" s="37">
        <f t="shared" si="4"/>
        <v>0</v>
      </c>
      <c r="L43" s="49">
        <v>6.1509344688904655</v>
      </c>
      <c r="M43" s="45">
        <f t="shared" si="5"/>
        <v>0</v>
      </c>
      <c r="N43" s="50">
        <v>1.3452706777380898</v>
      </c>
      <c r="O43" s="37">
        <f t="shared" si="6"/>
        <v>0</v>
      </c>
      <c r="P43" s="43">
        <v>8.83</v>
      </c>
      <c r="Q43" s="45">
        <f t="shared" si="7"/>
        <v>0</v>
      </c>
      <c r="R43" s="36">
        <v>5</v>
      </c>
      <c r="S43" s="37">
        <f t="shared" si="8"/>
        <v>0</v>
      </c>
      <c r="T43" s="43">
        <v>1</v>
      </c>
      <c r="U43" s="45">
        <f t="shared" si="9"/>
        <v>0</v>
      </c>
      <c r="V43" s="40">
        <v>1.7536103088202621</v>
      </c>
      <c r="W43" s="37">
        <f t="shared" si="10"/>
        <v>0</v>
      </c>
      <c r="X43" s="24">
        <f t="shared" si="11"/>
        <v>0</v>
      </c>
      <c r="Y43" s="5">
        <f t="shared" si="12"/>
        <v>1</v>
      </c>
    </row>
    <row r="44" spans="1:25" x14ac:dyDescent="0.2">
      <c r="A44" s="123" t="s">
        <v>93</v>
      </c>
      <c r="B44" s="48">
        <v>29.2</v>
      </c>
      <c r="C44" s="37">
        <f t="shared" si="0"/>
        <v>0</v>
      </c>
      <c r="D44" s="49">
        <v>9.8119483180000007</v>
      </c>
      <c r="E44" s="45">
        <f t="shared" si="1"/>
        <v>1</v>
      </c>
      <c r="F44" s="50">
        <v>8.2045108970000005</v>
      </c>
      <c r="G44" s="37">
        <f t="shared" si="2"/>
        <v>1</v>
      </c>
      <c r="H44" s="49">
        <v>7.3408947700000002</v>
      </c>
      <c r="I44" s="45">
        <f t="shared" si="3"/>
        <v>0</v>
      </c>
      <c r="J44" s="50">
        <v>31.204739961000001</v>
      </c>
      <c r="K44" s="37">
        <f t="shared" si="4"/>
        <v>1</v>
      </c>
      <c r="L44" s="49">
        <v>6.5707133917396741</v>
      </c>
      <c r="M44" s="45">
        <f t="shared" si="5"/>
        <v>0</v>
      </c>
      <c r="N44" s="50">
        <v>1.3819963565550599</v>
      </c>
      <c r="O44" s="37">
        <f t="shared" si="6"/>
        <v>0</v>
      </c>
      <c r="P44" s="43">
        <v>10.17</v>
      </c>
      <c r="Q44" s="45">
        <f t="shared" si="7"/>
        <v>0</v>
      </c>
      <c r="R44" s="36">
        <v>6</v>
      </c>
      <c r="S44" s="37">
        <f t="shared" si="8"/>
        <v>0</v>
      </c>
      <c r="T44" s="43">
        <v>1</v>
      </c>
      <c r="U44" s="45">
        <f t="shared" si="9"/>
        <v>0</v>
      </c>
      <c r="V44" s="40">
        <v>1.6416655284404784</v>
      </c>
      <c r="W44" s="37">
        <f t="shared" si="10"/>
        <v>0</v>
      </c>
      <c r="X44" s="24">
        <f t="shared" si="11"/>
        <v>0.28947368421052633</v>
      </c>
      <c r="Y44" s="5">
        <f t="shared" si="12"/>
        <v>2</v>
      </c>
    </row>
    <row r="45" spans="1:25" x14ac:dyDescent="0.2">
      <c r="A45" s="123" t="s">
        <v>94</v>
      </c>
      <c r="B45" s="48">
        <v>20</v>
      </c>
      <c r="C45" s="37">
        <f t="shared" si="0"/>
        <v>0</v>
      </c>
      <c r="D45" s="49">
        <v>9.3417922279999992</v>
      </c>
      <c r="E45" s="45">
        <f t="shared" si="1"/>
        <v>0</v>
      </c>
      <c r="F45" s="50">
        <v>8.1316247429999997</v>
      </c>
      <c r="G45" s="37">
        <f t="shared" si="2"/>
        <v>1</v>
      </c>
      <c r="H45" s="49">
        <v>7.9638752052999999</v>
      </c>
      <c r="I45" s="45">
        <f t="shared" si="3"/>
        <v>0</v>
      </c>
      <c r="J45" s="50">
        <v>16.240875912000007</v>
      </c>
      <c r="K45" s="37">
        <f t="shared" si="4"/>
        <v>0</v>
      </c>
      <c r="L45" s="49">
        <v>5.7330057330057329</v>
      </c>
      <c r="M45" s="45">
        <f t="shared" si="5"/>
        <v>0</v>
      </c>
      <c r="N45" s="50">
        <v>1.5253203172666261</v>
      </c>
      <c r="O45" s="37">
        <f t="shared" si="6"/>
        <v>0</v>
      </c>
      <c r="P45" s="43">
        <v>14.72</v>
      </c>
      <c r="Q45" s="45">
        <f t="shared" si="7"/>
        <v>1</v>
      </c>
      <c r="R45" s="36">
        <v>6</v>
      </c>
      <c r="S45" s="37">
        <f t="shared" si="8"/>
        <v>0</v>
      </c>
      <c r="T45" s="43">
        <v>1</v>
      </c>
      <c r="U45" s="45">
        <f t="shared" si="9"/>
        <v>0</v>
      </c>
      <c r="V45" s="40">
        <v>2.0574117956819382</v>
      </c>
      <c r="W45" s="37">
        <f t="shared" si="10"/>
        <v>1</v>
      </c>
      <c r="X45" s="24">
        <f t="shared" si="11"/>
        <v>0.28947368421052633</v>
      </c>
      <c r="Y45" s="5">
        <f t="shared" si="12"/>
        <v>2</v>
      </c>
    </row>
    <row r="46" spans="1:25" x14ac:dyDescent="0.2">
      <c r="A46" s="123" t="s">
        <v>95</v>
      </c>
      <c r="B46" s="48">
        <v>21.4</v>
      </c>
      <c r="C46" s="37">
        <f t="shared" si="0"/>
        <v>0</v>
      </c>
      <c r="D46" s="49">
        <v>9.3518060369999993</v>
      </c>
      <c r="E46" s="45">
        <f t="shared" si="1"/>
        <v>0</v>
      </c>
      <c r="F46" s="50">
        <v>7.1675729119999998</v>
      </c>
      <c r="G46" s="37">
        <f t="shared" si="2"/>
        <v>0</v>
      </c>
      <c r="H46" s="49">
        <v>5.4607508532000004</v>
      </c>
      <c r="I46" s="45">
        <f t="shared" si="3"/>
        <v>0</v>
      </c>
      <c r="J46" s="50">
        <v>31.929824561000004</v>
      </c>
      <c r="K46" s="37">
        <f t="shared" si="4"/>
        <v>1</v>
      </c>
      <c r="L46" s="49">
        <v>2.7397260273972601</v>
      </c>
      <c r="M46" s="45">
        <f t="shared" si="5"/>
        <v>0</v>
      </c>
      <c r="N46" s="50">
        <v>0.99206349206349198</v>
      </c>
      <c r="O46" s="37">
        <f t="shared" si="6"/>
        <v>0</v>
      </c>
      <c r="P46" s="43">
        <v>17.16</v>
      </c>
      <c r="Q46" s="45">
        <f t="shared" si="7"/>
        <v>1</v>
      </c>
      <c r="R46" s="36">
        <v>2.5</v>
      </c>
      <c r="S46" s="37">
        <f t="shared" si="8"/>
        <v>1</v>
      </c>
      <c r="T46" s="43">
        <v>0</v>
      </c>
      <c r="U46" s="45">
        <f t="shared" si="9"/>
        <v>1</v>
      </c>
      <c r="V46" s="40"/>
      <c r="W46" s="37">
        <f t="shared" si="10"/>
        <v>0</v>
      </c>
      <c r="X46" s="24">
        <f t="shared" si="11"/>
        <v>0.34210526315789475</v>
      </c>
      <c r="Y46" s="5">
        <f t="shared" si="12"/>
        <v>2</v>
      </c>
    </row>
    <row r="47" spans="1:25" x14ac:dyDescent="0.2">
      <c r="A47" s="123" t="s">
        <v>96</v>
      </c>
      <c r="B47" s="48">
        <v>31.6</v>
      </c>
      <c r="C47" s="37">
        <f t="shared" si="0"/>
        <v>1</v>
      </c>
      <c r="D47" s="49">
        <v>9.4848590319999992</v>
      </c>
      <c r="E47" s="45">
        <f t="shared" si="1"/>
        <v>0</v>
      </c>
      <c r="F47" s="50">
        <v>7.1777855400000004</v>
      </c>
      <c r="G47" s="37">
        <f t="shared" si="2"/>
        <v>0</v>
      </c>
      <c r="H47" s="49">
        <v>6.1892130857999996</v>
      </c>
      <c r="I47" s="45">
        <f t="shared" si="3"/>
        <v>0</v>
      </c>
      <c r="J47" s="50">
        <v>27.570921986000002</v>
      </c>
      <c r="K47" s="37">
        <f t="shared" si="4"/>
        <v>0</v>
      </c>
      <c r="L47" s="49">
        <v>7.7854671280276815</v>
      </c>
      <c r="M47" s="45">
        <f t="shared" si="5"/>
        <v>1</v>
      </c>
      <c r="N47" s="50">
        <v>2.1501523024547571</v>
      </c>
      <c r="O47" s="37">
        <f t="shared" si="6"/>
        <v>1</v>
      </c>
      <c r="P47" s="43">
        <v>15.51</v>
      </c>
      <c r="Q47" s="45">
        <f t="shared" si="7"/>
        <v>1</v>
      </c>
      <c r="R47" s="36">
        <v>3</v>
      </c>
      <c r="S47" s="37">
        <f t="shared" si="8"/>
        <v>1</v>
      </c>
      <c r="T47" s="43">
        <v>0</v>
      </c>
      <c r="U47" s="45">
        <f t="shared" si="9"/>
        <v>1</v>
      </c>
      <c r="V47" s="40">
        <v>2.4463378088550694</v>
      </c>
      <c r="W47" s="37">
        <f t="shared" si="10"/>
        <v>1</v>
      </c>
      <c r="X47" s="24">
        <f t="shared" si="11"/>
        <v>0.63157894736842102</v>
      </c>
      <c r="Y47" s="5">
        <f t="shared" si="12"/>
        <v>3</v>
      </c>
    </row>
    <row r="48" spans="1:25" x14ac:dyDescent="0.2">
      <c r="A48" s="123" t="s">
        <v>97</v>
      </c>
      <c r="B48" s="48">
        <v>38.9</v>
      </c>
      <c r="C48" s="37">
        <f t="shared" si="0"/>
        <v>1</v>
      </c>
      <c r="D48" s="49">
        <v>7.7649527809999999</v>
      </c>
      <c r="E48" s="45">
        <f t="shared" si="1"/>
        <v>0</v>
      </c>
      <c r="F48" s="50">
        <v>6.7761089769999998</v>
      </c>
      <c r="G48" s="37">
        <f t="shared" si="2"/>
        <v>0</v>
      </c>
      <c r="H48" s="49">
        <v>3.5971223021999998</v>
      </c>
      <c r="I48" s="45">
        <f t="shared" si="3"/>
        <v>0</v>
      </c>
      <c r="J48" s="50">
        <v>17.883211678999999</v>
      </c>
      <c r="K48" s="37">
        <f t="shared" si="4"/>
        <v>0</v>
      </c>
      <c r="L48" s="49">
        <v>14.414414414414415</v>
      </c>
      <c r="M48" s="45">
        <f t="shared" si="5"/>
        <v>1</v>
      </c>
      <c r="N48" s="50">
        <v>3.5778175313059033</v>
      </c>
      <c r="O48" s="37">
        <f t="shared" si="6"/>
        <v>1</v>
      </c>
      <c r="P48" s="43">
        <v>18.010000000000002</v>
      </c>
      <c r="Q48" s="45">
        <f t="shared" si="7"/>
        <v>1</v>
      </c>
      <c r="R48" s="36">
        <v>6</v>
      </c>
      <c r="S48" s="37">
        <f t="shared" si="8"/>
        <v>0</v>
      </c>
      <c r="T48" s="43">
        <v>1</v>
      </c>
      <c r="U48" s="45">
        <f t="shared" si="9"/>
        <v>0</v>
      </c>
      <c r="V48" s="40"/>
      <c r="W48" s="37">
        <f t="shared" si="10"/>
        <v>0</v>
      </c>
      <c r="X48" s="24">
        <f t="shared" si="11"/>
        <v>0.36842105263157893</v>
      </c>
      <c r="Y48" s="5">
        <f t="shared" si="12"/>
        <v>2</v>
      </c>
    </row>
    <row r="49" spans="1:25" x14ac:dyDescent="0.2">
      <c r="A49" s="123" t="s">
        <v>98</v>
      </c>
      <c r="B49" s="48">
        <v>31.3</v>
      </c>
      <c r="C49" s="37">
        <f t="shared" si="0"/>
        <v>1</v>
      </c>
      <c r="D49" s="49">
        <v>10.365513393000001</v>
      </c>
      <c r="E49" s="45">
        <f t="shared" si="1"/>
        <v>1</v>
      </c>
      <c r="F49" s="50">
        <v>8.8870316200000001</v>
      </c>
      <c r="G49" s="37">
        <f t="shared" si="2"/>
        <v>1</v>
      </c>
      <c r="H49" s="49">
        <v>9.8571428570999995</v>
      </c>
      <c r="I49" s="45">
        <f t="shared" si="3"/>
        <v>1</v>
      </c>
      <c r="J49" s="50">
        <v>17.961876833000005</v>
      </c>
      <c r="K49" s="37">
        <f t="shared" si="4"/>
        <v>0</v>
      </c>
      <c r="L49" s="49">
        <v>8.8315217391304337</v>
      </c>
      <c r="M49" s="45">
        <f t="shared" si="5"/>
        <v>1</v>
      </c>
      <c r="N49" s="50">
        <v>1.8714075658334448</v>
      </c>
      <c r="O49" s="37">
        <f t="shared" si="6"/>
        <v>1</v>
      </c>
      <c r="P49" s="43">
        <v>8.16</v>
      </c>
      <c r="Q49" s="45">
        <f t="shared" si="7"/>
        <v>0</v>
      </c>
      <c r="R49" s="36">
        <v>5</v>
      </c>
      <c r="S49" s="37">
        <f t="shared" si="8"/>
        <v>0</v>
      </c>
      <c r="T49" s="43">
        <v>1</v>
      </c>
      <c r="U49" s="45">
        <f t="shared" si="9"/>
        <v>0</v>
      </c>
      <c r="V49" s="40">
        <v>1.761953746688768</v>
      </c>
      <c r="W49" s="37">
        <f t="shared" si="10"/>
        <v>0</v>
      </c>
      <c r="X49" s="24">
        <f t="shared" si="11"/>
        <v>0.56578947368421051</v>
      </c>
      <c r="Y49" s="5">
        <f t="shared" si="12"/>
        <v>3</v>
      </c>
    </row>
    <row r="50" spans="1:25" x14ac:dyDescent="0.2">
      <c r="A50" s="123" t="s">
        <v>99</v>
      </c>
      <c r="B50" s="48">
        <v>21.3</v>
      </c>
      <c r="C50" s="37">
        <f t="shared" si="0"/>
        <v>0</v>
      </c>
      <c r="D50" s="49">
        <v>8.4077245400000002</v>
      </c>
      <c r="E50" s="45">
        <f t="shared" si="1"/>
        <v>0</v>
      </c>
      <c r="F50" s="50">
        <v>7.4327239699999996</v>
      </c>
      <c r="G50" s="37">
        <f t="shared" si="2"/>
        <v>0</v>
      </c>
      <c r="H50" s="49">
        <v>8.3516738097999994</v>
      </c>
      <c r="I50" s="45">
        <f t="shared" si="3"/>
        <v>0</v>
      </c>
      <c r="J50" s="50">
        <v>9.1731746619999939</v>
      </c>
      <c r="K50" s="37">
        <f t="shared" si="4"/>
        <v>0</v>
      </c>
      <c r="L50" s="49">
        <v>4.8309178743961354</v>
      </c>
      <c r="M50" s="45">
        <f t="shared" si="5"/>
        <v>0</v>
      </c>
      <c r="N50" s="50">
        <v>1.0560126721520657</v>
      </c>
      <c r="O50" s="37">
        <f t="shared" si="6"/>
        <v>0</v>
      </c>
      <c r="P50" s="43">
        <v>5.65</v>
      </c>
      <c r="Q50" s="45">
        <f t="shared" si="7"/>
        <v>0</v>
      </c>
      <c r="R50" s="36">
        <v>5</v>
      </c>
      <c r="S50" s="37">
        <f t="shared" si="8"/>
        <v>0</v>
      </c>
      <c r="T50" s="43">
        <v>1</v>
      </c>
      <c r="U50" s="45">
        <f t="shared" si="9"/>
        <v>0</v>
      </c>
      <c r="V50" s="40">
        <v>1.8586450463882342</v>
      </c>
      <c r="W50" s="37">
        <f t="shared" si="10"/>
        <v>0</v>
      </c>
      <c r="X50" s="24">
        <f t="shared" si="11"/>
        <v>0</v>
      </c>
      <c r="Y50" s="5">
        <f t="shared" si="12"/>
        <v>1</v>
      </c>
    </row>
    <row r="51" spans="1:25" x14ac:dyDescent="0.2">
      <c r="A51" s="123" t="s">
        <v>100</v>
      </c>
      <c r="B51" s="48">
        <v>31.900000000000002</v>
      </c>
      <c r="C51" s="37">
        <f t="shared" si="0"/>
        <v>1</v>
      </c>
      <c r="D51" s="49">
        <v>9.065155807</v>
      </c>
      <c r="E51" s="45">
        <f t="shared" si="1"/>
        <v>0</v>
      </c>
      <c r="F51" s="50">
        <v>7.612781955</v>
      </c>
      <c r="G51" s="37">
        <f t="shared" si="2"/>
        <v>0</v>
      </c>
      <c r="H51" s="49">
        <v>8.2568807338999992</v>
      </c>
      <c r="I51" s="45">
        <f t="shared" si="3"/>
        <v>0</v>
      </c>
      <c r="J51" s="50">
        <v>8.6538461539999929</v>
      </c>
      <c r="K51" s="37">
        <f t="shared" si="4"/>
        <v>0</v>
      </c>
      <c r="L51" s="49">
        <v>9.1743119266055047</v>
      </c>
      <c r="M51" s="45">
        <f t="shared" si="5"/>
        <v>1</v>
      </c>
      <c r="N51" s="50">
        <v>2.9732408325074329</v>
      </c>
      <c r="O51" s="37">
        <f t="shared" si="6"/>
        <v>1</v>
      </c>
      <c r="P51" s="43">
        <v>15.27</v>
      </c>
      <c r="Q51" s="45">
        <f t="shared" si="7"/>
        <v>1</v>
      </c>
      <c r="R51" s="36">
        <v>5.5</v>
      </c>
      <c r="S51" s="37">
        <f t="shared" si="8"/>
        <v>0</v>
      </c>
      <c r="T51" s="43">
        <v>2</v>
      </c>
      <c r="U51" s="45">
        <f t="shared" si="9"/>
        <v>0</v>
      </c>
      <c r="V51" s="40"/>
      <c r="W51" s="37">
        <f t="shared" si="10"/>
        <v>0</v>
      </c>
      <c r="X51" s="24">
        <f t="shared" si="11"/>
        <v>0.36842105263157893</v>
      </c>
      <c r="Y51" s="5">
        <f t="shared" si="12"/>
        <v>2</v>
      </c>
    </row>
    <row r="52" spans="1:25" x14ac:dyDescent="0.2">
      <c r="A52" s="123" t="s">
        <v>101</v>
      </c>
      <c r="B52" s="48">
        <v>20.200000000000003</v>
      </c>
      <c r="C52" s="37">
        <f t="shared" si="0"/>
        <v>0</v>
      </c>
      <c r="D52" s="49">
        <v>9.6167296130000004</v>
      </c>
      <c r="E52" s="45">
        <f t="shared" si="1"/>
        <v>0</v>
      </c>
      <c r="F52" s="50">
        <v>8.267413371</v>
      </c>
      <c r="G52" s="37">
        <f t="shared" si="2"/>
        <v>1</v>
      </c>
      <c r="H52" s="49">
        <v>9.2458303118000007</v>
      </c>
      <c r="I52" s="45">
        <f t="shared" si="3"/>
        <v>0</v>
      </c>
      <c r="J52" s="50">
        <v>16.609392897999996</v>
      </c>
      <c r="K52" s="37">
        <f t="shared" si="4"/>
        <v>0</v>
      </c>
      <c r="L52" s="49">
        <v>3.536067892503536</v>
      </c>
      <c r="M52" s="45">
        <f t="shared" si="5"/>
        <v>0</v>
      </c>
      <c r="N52" s="50">
        <v>0.73416538743909765</v>
      </c>
      <c r="O52" s="37">
        <f t="shared" si="6"/>
        <v>0</v>
      </c>
      <c r="P52" s="43">
        <v>7.33</v>
      </c>
      <c r="Q52" s="45">
        <f t="shared" si="7"/>
        <v>0</v>
      </c>
      <c r="R52" s="36">
        <v>5</v>
      </c>
      <c r="S52" s="37">
        <f t="shared" si="8"/>
        <v>0</v>
      </c>
      <c r="T52" s="43">
        <v>1</v>
      </c>
      <c r="U52" s="45">
        <f t="shared" si="9"/>
        <v>0</v>
      </c>
      <c r="V52" s="40">
        <v>1.5484507772020724</v>
      </c>
      <c r="W52" s="37">
        <f t="shared" si="10"/>
        <v>0</v>
      </c>
      <c r="X52" s="24">
        <f t="shared" si="11"/>
        <v>0.10526315789473684</v>
      </c>
      <c r="Y52" s="5">
        <f t="shared" si="12"/>
        <v>2</v>
      </c>
    </row>
    <row r="53" spans="1:25" x14ac:dyDescent="0.2">
      <c r="A53" s="123" t="s">
        <v>102</v>
      </c>
      <c r="B53" s="48">
        <v>28.000000000000004</v>
      </c>
      <c r="C53" s="37">
        <f t="shared" si="0"/>
        <v>0</v>
      </c>
      <c r="D53" s="49">
        <v>9.0448013520000003</v>
      </c>
      <c r="E53" s="45">
        <f t="shared" si="1"/>
        <v>0</v>
      </c>
      <c r="F53" s="50">
        <v>7.6617954069999996</v>
      </c>
      <c r="G53" s="37">
        <f t="shared" si="2"/>
        <v>0</v>
      </c>
      <c r="H53" s="49">
        <v>7.7908217716000001</v>
      </c>
      <c r="I53" s="45">
        <f t="shared" si="3"/>
        <v>0</v>
      </c>
      <c r="J53" s="50">
        <v>22.197558268999998</v>
      </c>
      <c r="K53" s="37">
        <f t="shared" si="4"/>
        <v>0</v>
      </c>
      <c r="L53" s="49">
        <v>7.4706510138740656</v>
      </c>
      <c r="M53" s="45">
        <f t="shared" si="5"/>
        <v>1</v>
      </c>
      <c r="N53" s="50">
        <v>1.4501760928112701</v>
      </c>
      <c r="O53" s="37">
        <f t="shared" si="6"/>
        <v>0</v>
      </c>
      <c r="P53" s="43">
        <v>17.170000000000002</v>
      </c>
      <c r="Q53" s="45">
        <f t="shared" si="7"/>
        <v>1</v>
      </c>
      <c r="R53" s="36">
        <v>6</v>
      </c>
      <c r="S53" s="37">
        <f t="shared" si="8"/>
        <v>0</v>
      </c>
      <c r="T53" s="43">
        <v>2</v>
      </c>
      <c r="U53" s="45">
        <f t="shared" si="9"/>
        <v>0</v>
      </c>
      <c r="V53" s="40">
        <v>1.8821660153733841</v>
      </c>
      <c r="W53" s="37">
        <f t="shared" si="10"/>
        <v>0</v>
      </c>
      <c r="X53" s="24">
        <f t="shared" si="11"/>
        <v>0.18421052631578946</v>
      </c>
      <c r="Y53" s="5">
        <f t="shared" si="12"/>
        <v>2</v>
      </c>
    </row>
    <row r="54" spans="1:25" x14ac:dyDescent="0.2">
      <c r="A54" s="123" t="s">
        <v>103</v>
      </c>
      <c r="B54" s="48">
        <v>35.699999999999996</v>
      </c>
      <c r="C54" s="37">
        <f t="shared" si="0"/>
        <v>1</v>
      </c>
      <c r="D54" s="49">
        <v>9.1383812009999996</v>
      </c>
      <c r="E54" s="45">
        <f t="shared" si="1"/>
        <v>0</v>
      </c>
      <c r="F54" s="50">
        <v>6.9992553979999999</v>
      </c>
      <c r="G54" s="37">
        <f t="shared" si="2"/>
        <v>0</v>
      </c>
      <c r="H54" s="49">
        <v>9.6408317579999991</v>
      </c>
      <c r="I54" s="45">
        <f t="shared" si="3"/>
        <v>1</v>
      </c>
      <c r="J54" s="50">
        <v>18.821292776000007</v>
      </c>
      <c r="K54" s="37">
        <f t="shared" si="4"/>
        <v>0</v>
      </c>
      <c r="L54" s="49">
        <v>1.8832391713747645</v>
      </c>
      <c r="M54" s="45">
        <f t="shared" si="5"/>
        <v>0</v>
      </c>
      <c r="N54" s="50">
        <v>1.1202389843166543</v>
      </c>
      <c r="O54" s="37">
        <f t="shared" si="6"/>
        <v>0</v>
      </c>
      <c r="P54" s="43">
        <v>9.06</v>
      </c>
      <c r="Q54" s="45">
        <f t="shared" si="7"/>
        <v>0</v>
      </c>
      <c r="R54" s="36">
        <v>6</v>
      </c>
      <c r="S54" s="37">
        <f t="shared" si="8"/>
        <v>0</v>
      </c>
      <c r="T54" s="43">
        <v>1</v>
      </c>
      <c r="U54" s="45">
        <f t="shared" si="9"/>
        <v>0</v>
      </c>
      <c r="V54" s="40"/>
      <c r="W54" s="37">
        <f t="shared" si="10"/>
        <v>0</v>
      </c>
      <c r="X54" s="24">
        <f t="shared" si="11"/>
        <v>0.17105263157894737</v>
      </c>
      <c r="Y54" s="5">
        <f t="shared" si="12"/>
        <v>2</v>
      </c>
    </row>
    <row r="55" spans="1:25" x14ac:dyDescent="0.2">
      <c r="A55" s="123" t="s">
        <v>104</v>
      </c>
      <c r="B55" s="48">
        <v>38.1</v>
      </c>
      <c r="C55" s="37">
        <f t="shared" si="0"/>
        <v>1</v>
      </c>
      <c r="D55" s="49">
        <v>10.785854793</v>
      </c>
      <c r="E55" s="45">
        <f t="shared" si="1"/>
        <v>1</v>
      </c>
      <c r="F55" s="50">
        <v>10.63098409</v>
      </c>
      <c r="G55" s="37">
        <f t="shared" si="2"/>
        <v>1</v>
      </c>
      <c r="H55" s="49">
        <v>10.515667639</v>
      </c>
      <c r="I55" s="45">
        <f t="shared" si="3"/>
        <v>1</v>
      </c>
      <c r="J55" s="50">
        <v>19.493857493999997</v>
      </c>
      <c r="K55" s="37">
        <f t="shared" si="4"/>
        <v>0</v>
      </c>
      <c r="L55" s="49">
        <v>8.620287964214155</v>
      </c>
      <c r="M55" s="45">
        <f t="shared" si="5"/>
        <v>1</v>
      </c>
      <c r="N55" s="50">
        <v>1.9934421342872048</v>
      </c>
      <c r="O55" s="37">
        <f t="shared" si="6"/>
        <v>1</v>
      </c>
      <c r="P55" s="43">
        <v>7.14</v>
      </c>
      <c r="Q55" s="45">
        <f t="shared" si="7"/>
        <v>0</v>
      </c>
      <c r="R55" s="36">
        <v>6</v>
      </c>
      <c r="S55" s="37">
        <f t="shared" si="8"/>
        <v>0</v>
      </c>
      <c r="T55" s="43">
        <v>1</v>
      </c>
      <c r="U55" s="45">
        <f t="shared" si="9"/>
        <v>0</v>
      </c>
      <c r="V55" s="40">
        <v>1.9824678128104638</v>
      </c>
      <c r="W55" s="37">
        <f t="shared" si="10"/>
        <v>0</v>
      </c>
      <c r="X55" s="24">
        <f t="shared" si="11"/>
        <v>0.56578947368421051</v>
      </c>
      <c r="Y55" s="5">
        <f t="shared" si="12"/>
        <v>3</v>
      </c>
    </row>
    <row r="56" spans="1:25" x14ac:dyDescent="0.2">
      <c r="A56" s="123" t="s">
        <v>105</v>
      </c>
      <c r="B56" s="48">
        <v>34.300000000000004</v>
      </c>
      <c r="C56" s="37">
        <f t="shared" si="0"/>
        <v>1</v>
      </c>
      <c r="D56" s="49">
        <v>8.0975609760000005</v>
      </c>
      <c r="E56" s="45">
        <f t="shared" si="1"/>
        <v>0</v>
      </c>
      <c r="F56" s="50">
        <v>7.8010726469999998</v>
      </c>
      <c r="G56" s="37">
        <f t="shared" si="2"/>
        <v>0</v>
      </c>
      <c r="H56" s="49">
        <v>5.9859154930000003</v>
      </c>
      <c r="I56" s="45">
        <f t="shared" si="3"/>
        <v>0</v>
      </c>
      <c r="J56" s="50">
        <v>28.315412186000003</v>
      </c>
      <c r="K56" s="37">
        <f t="shared" si="4"/>
        <v>1</v>
      </c>
      <c r="L56" s="49">
        <v>2.4330900243309004</v>
      </c>
      <c r="M56" s="45">
        <f t="shared" si="5"/>
        <v>0</v>
      </c>
      <c r="N56" s="50">
        <v>0.49726504226752855</v>
      </c>
      <c r="O56" s="37">
        <f t="shared" si="6"/>
        <v>0</v>
      </c>
      <c r="P56" s="43">
        <v>9.2100000000000009</v>
      </c>
      <c r="Q56" s="45">
        <f t="shared" si="7"/>
        <v>0</v>
      </c>
      <c r="R56" s="36">
        <v>5</v>
      </c>
      <c r="S56" s="37">
        <f t="shared" si="8"/>
        <v>0</v>
      </c>
      <c r="T56" s="43">
        <v>1</v>
      </c>
      <c r="U56" s="45">
        <f t="shared" si="9"/>
        <v>0</v>
      </c>
      <c r="V56" s="40">
        <v>1.6420851875397329</v>
      </c>
      <c r="W56" s="37">
        <f t="shared" si="10"/>
        <v>0</v>
      </c>
      <c r="X56" s="24">
        <f t="shared" si="11"/>
        <v>0.17105263157894737</v>
      </c>
      <c r="Y56" s="5">
        <f t="shared" si="12"/>
        <v>2</v>
      </c>
    </row>
    <row r="57" spans="1:25" x14ac:dyDescent="0.2">
      <c r="A57" s="123" t="s">
        <v>106</v>
      </c>
      <c r="B57" s="48">
        <v>20.100000000000001</v>
      </c>
      <c r="C57" s="37">
        <f t="shared" si="0"/>
        <v>0</v>
      </c>
      <c r="D57" s="49">
        <v>9.7457627119999994</v>
      </c>
      <c r="E57" s="45">
        <f t="shared" si="1"/>
        <v>1</v>
      </c>
      <c r="F57" s="50">
        <v>6.0638297870000004</v>
      </c>
      <c r="G57" s="37">
        <f t="shared" si="2"/>
        <v>0</v>
      </c>
      <c r="H57" s="49">
        <v>9.9236641220999999</v>
      </c>
      <c r="I57" s="45">
        <f t="shared" si="3"/>
        <v>1</v>
      </c>
      <c r="J57" s="50">
        <v>24.21875</v>
      </c>
      <c r="K57" s="37">
        <f t="shared" si="4"/>
        <v>0</v>
      </c>
      <c r="L57" s="49">
        <v>5.8823529411764701</v>
      </c>
      <c r="M57" s="45">
        <f t="shared" si="5"/>
        <v>0</v>
      </c>
      <c r="N57" s="50">
        <v>2.2099447513812156</v>
      </c>
      <c r="O57" s="37">
        <f t="shared" si="6"/>
        <v>1</v>
      </c>
      <c r="P57" s="43">
        <v>13.74</v>
      </c>
      <c r="Q57" s="45">
        <f t="shared" si="7"/>
        <v>0</v>
      </c>
      <c r="R57" s="36">
        <v>2</v>
      </c>
      <c r="S57" s="37">
        <f t="shared" si="8"/>
        <v>1</v>
      </c>
      <c r="T57" s="43">
        <v>0</v>
      </c>
      <c r="U57" s="45">
        <f t="shared" si="9"/>
        <v>1</v>
      </c>
      <c r="V57" s="40"/>
      <c r="W57" s="37">
        <f t="shared" si="10"/>
        <v>0</v>
      </c>
      <c r="X57" s="24">
        <f t="shared" si="11"/>
        <v>0.44736842105263158</v>
      </c>
      <c r="Y57" s="5">
        <f t="shared" si="12"/>
        <v>3</v>
      </c>
    </row>
    <row r="58" spans="1:25" x14ac:dyDescent="0.2">
      <c r="A58" s="123" t="s">
        <v>107</v>
      </c>
      <c r="B58" s="48">
        <v>33.800000000000004</v>
      </c>
      <c r="C58" s="37">
        <f t="shared" si="0"/>
        <v>1</v>
      </c>
      <c r="D58" s="49">
        <v>9.2891278380000006</v>
      </c>
      <c r="E58" s="45">
        <f t="shared" si="1"/>
        <v>0</v>
      </c>
      <c r="F58" s="50">
        <v>7.6272443980000002</v>
      </c>
      <c r="G58" s="37">
        <f t="shared" si="2"/>
        <v>0</v>
      </c>
      <c r="H58" s="49">
        <v>6.8231841525999997</v>
      </c>
      <c r="I58" s="45">
        <f t="shared" si="3"/>
        <v>0</v>
      </c>
      <c r="J58" s="50">
        <v>31.766489765000003</v>
      </c>
      <c r="K58" s="37">
        <f t="shared" si="4"/>
        <v>1</v>
      </c>
      <c r="L58" s="49">
        <v>8</v>
      </c>
      <c r="M58" s="45">
        <f t="shared" si="5"/>
        <v>1</v>
      </c>
      <c r="N58" s="50">
        <v>2.026635784597568</v>
      </c>
      <c r="O58" s="37">
        <f t="shared" si="6"/>
        <v>1</v>
      </c>
      <c r="P58" s="43">
        <v>13.13</v>
      </c>
      <c r="Q58" s="45">
        <f t="shared" si="7"/>
        <v>0</v>
      </c>
      <c r="R58" s="36">
        <v>7</v>
      </c>
      <c r="S58" s="37">
        <f t="shared" si="8"/>
        <v>0</v>
      </c>
      <c r="T58" s="43">
        <v>1</v>
      </c>
      <c r="U58" s="45">
        <f t="shared" si="9"/>
        <v>0</v>
      </c>
      <c r="V58" s="40">
        <v>1.4732362821948486</v>
      </c>
      <c r="W58" s="37">
        <f t="shared" si="10"/>
        <v>0</v>
      </c>
      <c r="X58" s="24">
        <f t="shared" si="11"/>
        <v>0.35526315789473684</v>
      </c>
      <c r="Y58" s="5">
        <f t="shared" si="12"/>
        <v>2</v>
      </c>
    </row>
    <row r="59" spans="1:25" x14ac:dyDescent="0.2">
      <c r="A59" s="123" t="s">
        <v>108</v>
      </c>
      <c r="B59" s="48">
        <v>32.6</v>
      </c>
      <c r="C59" s="37">
        <f t="shared" si="0"/>
        <v>1</v>
      </c>
      <c r="D59" s="49">
        <v>9.2040907070000006</v>
      </c>
      <c r="E59" s="45">
        <f t="shared" si="1"/>
        <v>0</v>
      </c>
      <c r="F59" s="50">
        <v>7.7797202800000003</v>
      </c>
      <c r="G59" s="37">
        <f t="shared" si="2"/>
        <v>0</v>
      </c>
      <c r="H59" s="49">
        <v>4.8611111110999996</v>
      </c>
      <c r="I59" s="45">
        <f t="shared" si="3"/>
        <v>0</v>
      </c>
      <c r="J59" s="50">
        <v>15.439429928999999</v>
      </c>
      <c r="K59" s="37">
        <f t="shared" si="4"/>
        <v>0</v>
      </c>
      <c r="L59" s="49">
        <v>6.7720090293453721</v>
      </c>
      <c r="M59" s="45">
        <f t="shared" si="5"/>
        <v>0</v>
      </c>
      <c r="N59" s="50">
        <v>1.2908777969018934</v>
      </c>
      <c r="O59" s="37">
        <f t="shared" si="6"/>
        <v>0</v>
      </c>
      <c r="P59" s="43">
        <v>17.670000000000002</v>
      </c>
      <c r="Q59" s="45">
        <f t="shared" si="7"/>
        <v>1</v>
      </c>
      <c r="R59" s="36">
        <v>6</v>
      </c>
      <c r="S59" s="37">
        <f t="shared" si="8"/>
        <v>0</v>
      </c>
      <c r="T59" s="43">
        <v>1</v>
      </c>
      <c r="U59" s="45">
        <f t="shared" si="9"/>
        <v>0</v>
      </c>
      <c r="V59" s="40"/>
      <c r="W59" s="37">
        <f t="shared" si="10"/>
        <v>0</v>
      </c>
      <c r="X59" s="24">
        <f t="shared" si="11"/>
        <v>0.18421052631578946</v>
      </c>
      <c r="Y59" s="5">
        <f t="shared" si="12"/>
        <v>2</v>
      </c>
    </row>
    <row r="60" spans="1:25" x14ac:dyDescent="0.2">
      <c r="A60" s="123" t="s">
        <v>109</v>
      </c>
      <c r="B60" s="48">
        <v>23.5</v>
      </c>
      <c r="C60" s="37">
        <f t="shared" si="0"/>
        <v>0</v>
      </c>
      <c r="D60" s="49">
        <v>8.1555100849999995</v>
      </c>
      <c r="E60" s="45">
        <f t="shared" si="1"/>
        <v>0</v>
      </c>
      <c r="F60" s="50">
        <v>7.6134699850000001</v>
      </c>
      <c r="G60" s="37">
        <f t="shared" si="2"/>
        <v>0</v>
      </c>
      <c r="H60" s="49">
        <v>5.4517133955999997</v>
      </c>
      <c r="I60" s="45">
        <f t="shared" si="3"/>
        <v>0</v>
      </c>
      <c r="J60" s="50">
        <v>24.100156494999993</v>
      </c>
      <c r="K60" s="37">
        <f t="shared" si="4"/>
        <v>0</v>
      </c>
      <c r="L60" s="49">
        <v>2.9027576197387517</v>
      </c>
      <c r="M60" s="45">
        <f t="shared" si="5"/>
        <v>0</v>
      </c>
      <c r="N60" s="50">
        <v>0.58105752469494476</v>
      </c>
      <c r="O60" s="37">
        <f t="shared" si="6"/>
        <v>0</v>
      </c>
      <c r="P60" s="43">
        <v>10.4</v>
      </c>
      <c r="Q60" s="45">
        <f t="shared" si="7"/>
        <v>0</v>
      </c>
      <c r="R60" s="36">
        <v>5</v>
      </c>
      <c r="S60" s="37">
        <f t="shared" si="8"/>
        <v>0</v>
      </c>
      <c r="T60" s="43">
        <v>1</v>
      </c>
      <c r="U60" s="45">
        <f t="shared" si="9"/>
        <v>0</v>
      </c>
      <c r="V60" s="40"/>
      <c r="W60" s="37">
        <f t="shared" si="10"/>
        <v>0</v>
      </c>
      <c r="X60" s="24">
        <f t="shared" si="11"/>
        <v>0</v>
      </c>
      <c r="Y60" s="5">
        <f t="shared" si="12"/>
        <v>1</v>
      </c>
    </row>
    <row r="61" spans="1:25" x14ac:dyDescent="0.2">
      <c r="A61" s="123" t="s">
        <v>110</v>
      </c>
      <c r="B61" s="48">
        <v>27.1</v>
      </c>
      <c r="C61" s="37">
        <f t="shared" si="0"/>
        <v>0</v>
      </c>
      <c r="D61" s="49">
        <v>7.1748878920000001</v>
      </c>
      <c r="E61" s="45">
        <f t="shared" si="1"/>
        <v>0</v>
      </c>
      <c r="F61" s="50">
        <v>6.278026906</v>
      </c>
      <c r="G61" s="37">
        <f t="shared" si="2"/>
        <v>0</v>
      </c>
      <c r="H61" s="49">
        <v>8.3665338644999991</v>
      </c>
      <c r="I61" s="45">
        <f t="shared" si="3"/>
        <v>0</v>
      </c>
      <c r="J61" s="50">
        <v>2.5641025639999953</v>
      </c>
      <c r="K61" s="37">
        <f t="shared" si="4"/>
        <v>0</v>
      </c>
      <c r="L61" s="49">
        <v>0</v>
      </c>
      <c r="M61" s="45">
        <f t="shared" si="5"/>
        <v>0</v>
      </c>
      <c r="N61" s="50">
        <v>0</v>
      </c>
      <c r="O61" s="37">
        <f t="shared" si="6"/>
        <v>0</v>
      </c>
      <c r="P61" s="43">
        <v>3.03</v>
      </c>
      <c r="Q61" s="45">
        <f t="shared" si="7"/>
        <v>0</v>
      </c>
      <c r="R61" s="36">
        <v>6</v>
      </c>
      <c r="S61" s="37">
        <f t="shared" si="8"/>
        <v>0</v>
      </c>
      <c r="T61" s="43">
        <v>1</v>
      </c>
      <c r="U61" s="45">
        <f t="shared" si="9"/>
        <v>0</v>
      </c>
      <c r="V61" s="40"/>
      <c r="W61" s="37">
        <f t="shared" si="10"/>
        <v>0</v>
      </c>
      <c r="X61" s="24">
        <f t="shared" si="11"/>
        <v>0</v>
      </c>
      <c r="Y61" s="5">
        <f t="shared" si="12"/>
        <v>1</v>
      </c>
    </row>
    <row r="62" spans="1:25" x14ac:dyDescent="0.2">
      <c r="A62" s="123" t="s">
        <v>111</v>
      </c>
      <c r="B62" s="48">
        <v>29.4</v>
      </c>
      <c r="C62" s="37">
        <f t="shared" si="0"/>
        <v>0</v>
      </c>
      <c r="D62" s="49">
        <v>9.0766823159999994</v>
      </c>
      <c r="E62" s="45">
        <f t="shared" si="1"/>
        <v>0</v>
      </c>
      <c r="F62" s="50">
        <v>7.4285714289999998</v>
      </c>
      <c r="G62" s="37">
        <f t="shared" si="2"/>
        <v>0</v>
      </c>
      <c r="H62" s="49">
        <v>3.9473684211000002</v>
      </c>
      <c r="I62" s="45">
        <f t="shared" si="3"/>
        <v>0</v>
      </c>
      <c r="J62" s="50">
        <v>26.612903226</v>
      </c>
      <c r="K62" s="37">
        <f t="shared" si="4"/>
        <v>0</v>
      </c>
      <c r="L62" s="49">
        <v>0</v>
      </c>
      <c r="M62" s="45">
        <f t="shared" si="5"/>
        <v>0</v>
      </c>
      <c r="N62" s="50">
        <v>0</v>
      </c>
      <c r="O62" s="37">
        <f t="shared" si="6"/>
        <v>0</v>
      </c>
      <c r="P62" s="43">
        <v>12.01</v>
      </c>
      <c r="Q62" s="45">
        <f t="shared" si="7"/>
        <v>0</v>
      </c>
      <c r="R62" s="36">
        <v>5</v>
      </c>
      <c r="S62" s="37">
        <f t="shared" si="8"/>
        <v>0</v>
      </c>
      <c r="T62" s="43">
        <v>1</v>
      </c>
      <c r="U62" s="45">
        <f t="shared" si="9"/>
        <v>0</v>
      </c>
      <c r="V62" s="40"/>
      <c r="W62" s="37">
        <f t="shared" si="10"/>
        <v>0</v>
      </c>
      <c r="X62" s="24">
        <f t="shared" si="11"/>
        <v>0</v>
      </c>
      <c r="Y62" s="5">
        <f t="shared" si="12"/>
        <v>1</v>
      </c>
    </row>
    <row r="63" spans="1:25" x14ac:dyDescent="0.2">
      <c r="A63" s="123" t="s">
        <v>112</v>
      </c>
      <c r="B63" s="48">
        <v>23.3</v>
      </c>
      <c r="C63" s="37">
        <f t="shared" si="0"/>
        <v>0</v>
      </c>
      <c r="D63" s="49">
        <v>6.7264573990000001</v>
      </c>
      <c r="E63" s="45">
        <f t="shared" si="1"/>
        <v>0</v>
      </c>
      <c r="F63" s="50">
        <v>5.4683998210000002</v>
      </c>
      <c r="G63" s="37">
        <f t="shared" si="2"/>
        <v>0</v>
      </c>
      <c r="H63" s="49">
        <v>3.5294117646999998</v>
      </c>
      <c r="I63" s="45">
        <f t="shared" si="3"/>
        <v>0</v>
      </c>
      <c r="J63" s="50">
        <v>23.666666667000001</v>
      </c>
      <c r="K63" s="37">
        <f t="shared" si="4"/>
        <v>0</v>
      </c>
      <c r="L63" s="49">
        <v>7.1942446043165473</v>
      </c>
      <c r="M63" s="45">
        <f t="shared" si="5"/>
        <v>0</v>
      </c>
      <c r="N63" s="50">
        <v>1.3692377909630307</v>
      </c>
      <c r="O63" s="37">
        <f t="shared" si="6"/>
        <v>0</v>
      </c>
      <c r="P63" s="43">
        <v>14.44</v>
      </c>
      <c r="Q63" s="45">
        <f t="shared" si="7"/>
        <v>0</v>
      </c>
      <c r="R63" s="36">
        <v>6</v>
      </c>
      <c r="S63" s="37">
        <f t="shared" si="8"/>
        <v>0</v>
      </c>
      <c r="T63" s="43">
        <v>1</v>
      </c>
      <c r="U63" s="45">
        <f t="shared" si="9"/>
        <v>0</v>
      </c>
      <c r="V63" s="40"/>
      <c r="W63" s="37">
        <f t="shared" si="10"/>
        <v>0</v>
      </c>
      <c r="X63" s="24">
        <f t="shared" si="11"/>
        <v>0</v>
      </c>
      <c r="Y63" s="5">
        <f t="shared" si="12"/>
        <v>1</v>
      </c>
    </row>
    <row r="64" spans="1:25" x14ac:dyDescent="0.2">
      <c r="A64" s="123" t="s">
        <v>113</v>
      </c>
      <c r="B64" s="48">
        <v>28.999999999999996</v>
      </c>
      <c r="C64" s="37">
        <f t="shared" si="0"/>
        <v>0</v>
      </c>
      <c r="D64" s="49">
        <v>6.6666666670000003</v>
      </c>
      <c r="E64" s="45">
        <f t="shared" si="1"/>
        <v>0</v>
      </c>
      <c r="F64" s="50">
        <v>4.9364613879999997</v>
      </c>
      <c r="G64" s="37">
        <f t="shared" si="2"/>
        <v>0</v>
      </c>
      <c r="H64" s="49">
        <v>20.689655171999998</v>
      </c>
      <c r="I64" s="45">
        <f t="shared" si="3"/>
        <v>1</v>
      </c>
      <c r="J64" s="50">
        <v>10</v>
      </c>
      <c r="K64" s="37">
        <f t="shared" si="4"/>
        <v>0</v>
      </c>
      <c r="L64" s="49">
        <v>2.4154589371980677</v>
      </c>
      <c r="M64" s="45">
        <f t="shared" si="5"/>
        <v>0</v>
      </c>
      <c r="N64" s="50">
        <v>0.49529470034670625</v>
      </c>
      <c r="O64" s="37">
        <f t="shared" si="6"/>
        <v>0</v>
      </c>
      <c r="P64" s="43">
        <v>11.64</v>
      </c>
      <c r="Q64" s="45">
        <f t="shared" si="7"/>
        <v>0</v>
      </c>
      <c r="R64" s="36">
        <v>7</v>
      </c>
      <c r="S64" s="37">
        <f t="shared" si="8"/>
        <v>0</v>
      </c>
      <c r="T64" s="43">
        <v>1</v>
      </c>
      <c r="U64" s="45">
        <f t="shared" si="9"/>
        <v>0</v>
      </c>
      <c r="V64" s="40"/>
      <c r="W64" s="37">
        <f t="shared" si="10"/>
        <v>0</v>
      </c>
      <c r="X64" s="24">
        <f t="shared" si="11"/>
        <v>7.8947368421052627E-2</v>
      </c>
      <c r="Y64" s="5">
        <f t="shared" si="12"/>
        <v>1</v>
      </c>
    </row>
    <row r="65" spans="1:27" x14ac:dyDescent="0.2">
      <c r="A65" s="123" t="s">
        <v>114</v>
      </c>
      <c r="B65" s="48">
        <v>23.5</v>
      </c>
      <c r="C65" s="37">
        <f t="shared" si="0"/>
        <v>0</v>
      </c>
      <c r="D65" s="49">
        <v>8.5361423900000002</v>
      </c>
      <c r="E65" s="45">
        <f t="shared" si="1"/>
        <v>0</v>
      </c>
      <c r="F65" s="50">
        <v>7.1481481479999998</v>
      </c>
      <c r="G65" s="37">
        <f t="shared" si="2"/>
        <v>0</v>
      </c>
      <c r="H65" s="49">
        <v>4.0892193308999998</v>
      </c>
      <c r="I65" s="45">
        <f t="shared" si="3"/>
        <v>0</v>
      </c>
      <c r="J65" s="50">
        <v>33.828996282999995</v>
      </c>
      <c r="K65" s="37">
        <f t="shared" si="4"/>
        <v>1</v>
      </c>
      <c r="L65" s="49">
        <v>9.3283582089552226</v>
      </c>
      <c r="M65" s="45">
        <f t="shared" si="5"/>
        <v>1</v>
      </c>
      <c r="N65" s="50">
        <v>1.8719580681392738</v>
      </c>
      <c r="O65" s="37">
        <f t="shared" si="6"/>
        <v>1</v>
      </c>
      <c r="P65" s="43">
        <v>13</v>
      </c>
      <c r="Q65" s="45">
        <f t="shared" si="7"/>
        <v>0</v>
      </c>
      <c r="R65" s="36">
        <v>4</v>
      </c>
      <c r="S65" s="37">
        <f t="shared" si="8"/>
        <v>1</v>
      </c>
      <c r="T65" s="43">
        <v>1</v>
      </c>
      <c r="U65" s="45">
        <f t="shared" si="9"/>
        <v>0</v>
      </c>
      <c r="V65" s="40"/>
      <c r="W65" s="37">
        <f t="shared" si="10"/>
        <v>0</v>
      </c>
      <c r="X65" s="24">
        <f t="shared" si="11"/>
        <v>0.35526315789473684</v>
      </c>
      <c r="Y65" s="5">
        <f t="shared" si="12"/>
        <v>2</v>
      </c>
    </row>
    <row r="66" spans="1:27" x14ac:dyDescent="0.2">
      <c r="A66" s="123" t="s">
        <v>115</v>
      </c>
      <c r="B66" s="48">
        <v>23.9</v>
      </c>
      <c r="C66" s="37">
        <f t="shared" si="0"/>
        <v>0</v>
      </c>
      <c r="D66" s="49">
        <v>11.730969760000001</v>
      </c>
      <c r="E66" s="45">
        <f t="shared" si="1"/>
        <v>1</v>
      </c>
      <c r="F66" s="50">
        <v>8.7113402059999991</v>
      </c>
      <c r="G66" s="37">
        <f t="shared" si="2"/>
        <v>1</v>
      </c>
      <c r="H66" s="49">
        <v>8.8888888889000004</v>
      </c>
      <c r="I66" s="45">
        <f t="shared" si="3"/>
        <v>0</v>
      </c>
      <c r="J66" s="50">
        <v>19.327731091999993</v>
      </c>
      <c r="K66" s="37">
        <f t="shared" si="4"/>
        <v>0</v>
      </c>
      <c r="L66" s="49">
        <v>2.5062656641604009</v>
      </c>
      <c r="M66" s="45">
        <f t="shared" si="5"/>
        <v>0</v>
      </c>
      <c r="N66" s="50">
        <v>0.49652432969215488</v>
      </c>
      <c r="O66" s="37">
        <f t="shared" si="6"/>
        <v>0</v>
      </c>
      <c r="P66" s="43">
        <v>10.57</v>
      </c>
      <c r="Q66" s="45">
        <f t="shared" si="7"/>
        <v>0</v>
      </c>
      <c r="R66" s="36">
        <v>2</v>
      </c>
      <c r="S66" s="37">
        <f t="shared" si="8"/>
        <v>1</v>
      </c>
      <c r="T66" s="43">
        <v>0</v>
      </c>
      <c r="U66" s="45">
        <f t="shared" si="9"/>
        <v>1</v>
      </c>
      <c r="V66" s="40"/>
      <c r="W66" s="37">
        <f t="shared" si="10"/>
        <v>0</v>
      </c>
      <c r="X66" s="24">
        <f t="shared" si="11"/>
        <v>0.38157894736842107</v>
      </c>
      <c r="Y66" s="5">
        <f t="shared" si="12"/>
        <v>3</v>
      </c>
    </row>
    <row r="67" spans="1:27" x14ac:dyDescent="0.2">
      <c r="A67" s="123" t="s">
        <v>116</v>
      </c>
      <c r="B67" s="48">
        <v>18.600000000000001</v>
      </c>
      <c r="C67" s="37">
        <f t="shared" si="0"/>
        <v>0</v>
      </c>
      <c r="D67" s="49">
        <v>9.1580207500000004</v>
      </c>
      <c r="E67" s="45">
        <f t="shared" si="1"/>
        <v>0</v>
      </c>
      <c r="F67" s="50">
        <v>7.3256751309999997</v>
      </c>
      <c r="G67" s="37">
        <f t="shared" si="2"/>
        <v>0</v>
      </c>
      <c r="H67" s="49">
        <v>7.7733199599000002</v>
      </c>
      <c r="I67" s="45">
        <f t="shared" si="3"/>
        <v>0</v>
      </c>
      <c r="J67" s="50">
        <v>27.300457550000004</v>
      </c>
      <c r="K67" s="37">
        <f t="shared" si="4"/>
        <v>0</v>
      </c>
      <c r="L67" s="49">
        <v>2.4801587301587302</v>
      </c>
      <c r="M67" s="45">
        <f t="shared" si="5"/>
        <v>0</v>
      </c>
      <c r="N67" s="50">
        <v>0.65801842451588644</v>
      </c>
      <c r="O67" s="37">
        <f t="shared" si="6"/>
        <v>0</v>
      </c>
      <c r="P67" s="43">
        <v>11.32</v>
      </c>
      <c r="Q67" s="45">
        <f t="shared" si="7"/>
        <v>0</v>
      </c>
      <c r="R67" s="36">
        <v>2</v>
      </c>
      <c r="S67" s="37">
        <f t="shared" si="8"/>
        <v>1</v>
      </c>
      <c r="T67" s="43">
        <v>0</v>
      </c>
      <c r="U67" s="45">
        <f t="shared" si="9"/>
        <v>1</v>
      </c>
      <c r="V67" s="40">
        <v>1.9302440470309259</v>
      </c>
      <c r="W67" s="37">
        <f t="shared" si="10"/>
        <v>0</v>
      </c>
      <c r="X67" s="24">
        <f t="shared" si="11"/>
        <v>0.17105263157894737</v>
      </c>
      <c r="Y67" s="5">
        <f t="shared" si="12"/>
        <v>2</v>
      </c>
    </row>
    <row r="68" spans="1:27" x14ac:dyDescent="0.2">
      <c r="A68" s="123" t="s">
        <v>117</v>
      </c>
      <c r="B68" s="48">
        <v>20.200000000000003</v>
      </c>
      <c r="C68" s="37">
        <f t="shared" si="0"/>
        <v>0</v>
      </c>
      <c r="D68" s="49">
        <v>8.8526211670000006</v>
      </c>
      <c r="E68" s="45">
        <f t="shared" si="1"/>
        <v>0</v>
      </c>
      <c r="F68" s="50">
        <v>7.1992110450000002</v>
      </c>
      <c r="G68" s="37">
        <f t="shared" si="2"/>
        <v>0</v>
      </c>
      <c r="H68" s="49">
        <v>5.6650246304999996</v>
      </c>
      <c r="I68" s="45">
        <f t="shared" si="3"/>
        <v>0</v>
      </c>
      <c r="J68" s="50">
        <v>26.419753086</v>
      </c>
      <c r="K68" s="37">
        <f t="shared" si="4"/>
        <v>0</v>
      </c>
      <c r="L68" s="49">
        <v>4.6189376443418011</v>
      </c>
      <c r="M68" s="45">
        <f t="shared" si="5"/>
        <v>0</v>
      </c>
      <c r="N68" s="50">
        <v>0.95510983763132762</v>
      </c>
      <c r="O68" s="37">
        <f t="shared" si="6"/>
        <v>0</v>
      </c>
      <c r="P68" s="43">
        <v>10.5</v>
      </c>
      <c r="Q68" s="45">
        <f t="shared" si="7"/>
        <v>0</v>
      </c>
      <c r="R68" s="36">
        <v>7</v>
      </c>
      <c r="S68" s="37">
        <f t="shared" si="8"/>
        <v>0</v>
      </c>
      <c r="T68" s="43">
        <v>2</v>
      </c>
      <c r="U68" s="45">
        <f t="shared" si="9"/>
        <v>0</v>
      </c>
      <c r="V68" s="40"/>
      <c r="W68" s="37">
        <f t="shared" si="10"/>
        <v>0</v>
      </c>
      <c r="X68" s="24">
        <f t="shared" si="11"/>
        <v>0</v>
      </c>
      <c r="Y68" s="5">
        <f t="shared" si="12"/>
        <v>1</v>
      </c>
    </row>
    <row r="69" spans="1:27" x14ac:dyDescent="0.2">
      <c r="A69" s="123" t="s">
        <v>118</v>
      </c>
      <c r="B69" s="48">
        <v>18.7</v>
      </c>
      <c r="C69" s="37">
        <f t="shared" ref="C69:C71" si="13">IF(B69&gt;$B$76, 1,0)</f>
        <v>0</v>
      </c>
      <c r="D69" s="49">
        <v>8.6964993180000008</v>
      </c>
      <c r="E69" s="45">
        <f t="shared" ref="E69:E71" si="14">IF(D69&gt;$D$76, 1,0)</f>
        <v>0</v>
      </c>
      <c r="F69" s="50">
        <v>6.994341361</v>
      </c>
      <c r="G69" s="37">
        <f t="shared" ref="G69:G71" si="15">IF(F69&gt;$F$76, 1,0)</f>
        <v>0</v>
      </c>
      <c r="H69" s="49">
        <v>8.1542135790000003</v>
      </c>
      <c r="I69" s="45">
        <f t="shared" ref="I69:I71" si="16">IF(H69&gt;$H$76, 1,0)</f>
        <v>0</v>
      </c>
      <c r="J69" s="50">
        <v>25.867399519000003</v>
      </c>
      <c r="K69" s="37">
        <f t="shared" ref="K69:K71" si="17">IF(J69&gt;$J$76, 1,0)</f>
        <v>0</v>
      </c>
      <c r="L69" s="49">
        <v>6</v>
      </c>
      <c r="M69" s="45">
        <f t="shared" ref="M69:M71" si="18">IF(L69&gt;$L$76, 1,0)</f>
        <v>0</v>
      </c>
      <c r="N69" s="50">
        <v>1.3003901170351106</v>
      </c>
      <c r="O69" s="37">
        <f t="shared" ref="O69:O71" si="19">IF(N69&gt;$N$76, 1,0)</f>
        <v>0</v>
      </c>
      <c r="P69" s="43">
        <v>13.58</v>
      </c>
      <c r="Q69" s="45">
        <f t="shared" ref="Q69:Q71" si="20">IF(P69&gt;$P$76, 1,0)</f>
        <v>0</v>
      </c>
      <c r="R69" s="36">
        <v>4</v>
      </c>
      <c r="S69" s="37">
        <f t="shared" si="8"/>
        <v>1</v>
      </c>
      <c r="T69" s="43">
        <v>1</v>
      </c>
      <c r="U69" s="45">
        <f t="shared" si="9"/>
        <v>0</v>
      </c>
      <c r="V69" s="40">
        <v>1.9577962778438491</v>
      </c>
      <c r="W69" s="37">
        <f t="shared" si="10"/>
        <v>0</v>
      </c>
      <c r="X69" s="24">
        <f t="shared" si="11"/>
        <v>9.2105263157894732E-2</v>
      </c>
      <c r="Y69" s="5">
        <f t="shared" si="12"/>
        <v>2</v>
      </c>
    </row>
    <row r="70" spans="1:27" x14ac:dyDescent="0.2">
      <c r="A70" s="123" t="s">
        <v>119</v>
      </c>
      <c r="B70" s="48">
        <v>28.299999999999997</v>
      </c>
      <c r="C70" s="37">
        <f t="shared" si="13"/>
        <v>0</v>
      </c>
      <c r="D70" s="49">
        <v>9.5343680709999994</v>
      </c>
      <c r="E70" s="45">
        <f t="shared" si="14"/>
        <v>0</v>
      </c>
      <c r="F70" s="50">
        <v>6.9219440350000001</v>
      </c>
      <c r="G70" s="37">
        <f t="shared" si="15"/>
        <v>0</v>
      </c>
      <c r="H70" s="49">
        <v>7.2580645161000001</v>
      </c>
      <c r="I70" s="45">
        <f t="shared" si="16"/>
        <v>0</v>
      </c>
      <c r="J70" s="50">
        <v>24.166666667000001</v>
      </c>
      <c r="K70" s="37">
        <f t="shared" si="17"/>
        <v>0</v>
      </c>
      <c r="L70" s="49">
        <v>0</v>
      </c>
      <c r="M70" s="45">
        <f t="shared" si="18"/>
        <v>0</v>
      </c>
      <c r="N70" s="50">
        <v>0</v>
      </c>
      <c r="O70" s="37">
        <f t="shared" si="19"/>
        <v>0</v>
      </c>
      <c r="P70" s="43">
        <v>15.55</v>
      </c>
      <c r="Q70" s="45">
        <f t="shared" si="20"/>
        <v>1</v>
      </c>
      <c r="R70" s="36">
        <v>6</v>
      </c>
      <c r="S70" s="37">
        <f t="shared" ref="S70:S71" si="21">IF(R70&lt;=$R$74, 1,0)</f>
        <v>0</v>
      </c>
      <c r="T70" s="43">
        <v>1</v>
      </c>
      <c r="U70" s="45">
        <f t="shared" ref="U70:U71" si="22">IF(T70&lt;$T$74, 1,0)</f>
        <v>0</v>
      </c>
      <c r="V70" s="40"/>
      <c r="W70" s="37">
        <f t="shared" ref="W70:W71" si="23">IF(V70&gt;=$V$76, 1,0)</f>
        <v>0</v>
      </c>
      <c r="X70" s="24">
        <f t="shared" ref="X70:X71" si="24">SUM(C70*$B$3,E70*$D$3,G70*$F$3,I70*$H$3,K70*$J$3,M70*$L$3,O70*$N$3,Q70*$P$3,S70*$R$3,U70*$T$3,W70*$V$3)/SUM($B$3:$V$3)</f>
        <v>9.2105263157894732E-2</v>
      </c>
      <c r="Y70" s="5">
        <f t="shared" ref="Y70:Y71" si="25">IF(X70&gt;X$76,3,IF(X70&lt;X$74,1,2))</f>
        <v>2</v>
      </c>
    </row>
    <row r="71" spans="1:27" x14ac:dyDescent="0.2">
      <c r="A71" s="123" t="s">
        <v>120</v>
      </c>
      <c r="B71" s="48">
        <v>26.1</v>
      </c>
      <c r="C71" s="37">
        <f t="shared" si="13"/>
        <v>0</v>
      </c>
      <c r="D71" s="49">
        <v>9.8235341950000006</v>
      </c>
      <c r="E71" s="45">
        <f t="shared" si="14"/>
        <v>1</v>
      </c>
      <c r="F71" s="50">
        <v>8.0757200309999995</v>
      </c>
      <c r="G71" s="37">
        <f t="shared" si="15"/>
        <v>0</v>
      </c>
      <c r="H71" s="49">
        <v>8.9389067523999994</v>
      </c>
      <c r="I71" s="45">
        <f t="shared" si="16"/>
        <v>0</v>
      </c>
      <c r="J71" s="50">
        <v>14.804408903999999</v>
      </c>
      <c r="K71" s="37">
        <f t="shared" si="17"/>
        <v>0</v>
      </c>
      <c r="L71" s="49">
        <v>6.8300522298111686</v>
      </c>
      <c r="M71" s="45">
        <f t="shared" si="18"/>
        <v>0</v>
      </c>
      <c r="N71" s="50">
        <v>1.6332709237939689</v>
      </c>
      <c r="O71" s="37">
        <f t="shared" si="19"/>
        <v>0</v>
      </c>
      <c r="P71" s="43">
        <v>11.62</v>
      </c>
      <c r="Q71" s="45">
        <f t="shared" si="20"/>
        <v>0</v>
      </c>
      <c r="R71" s="36">
        <v>5</v>
      </c>
      <c r="S71" s="37">
        <f t="shared" si="21"/>
        <v>0</v>
      </c>
      <c r="T71" s="43">
        <v>1</v>
      </c>
      <c r="U71" s="45">
        <f t="shared" si="22"/>
        <v>0</v>
      </c>
      <c r="V71" s="40">
        <v>1.9083987016714317</v>
      </c>
      <c r="W71" s="37">
        <f t="shared" si="23"/>
        <v>0</v>
      </c>
      <c r="X71" s="24">
        <f t="shared" si="24"/>
        <v>0.10526315789473684</v>
      </c>
      <c r="Y71" s="5">
        <f t="shared" si="25"/>
        <v>2</v>
      </c>
    </row>
    <row r="72" spans="1:27" s="11" customFormat="1" x14ac:dyDescent="0.2">
      <c r="A72" s="124" t="s">
        <v>47</v>
      </c>
      <c r="B72" s="8">
        <f>MIN(B5:B71)</f>
        <v>12.4</v>
      </c>
      <c r="C72" s="8"/>
      <c r="D72" s="8">
        <f t="shared" ref="D72:N72" si="26">MIN(D5:D71)</f>
        <v>6.1326658319999998</v>
      </c>
      <c r="E72" s="8"/>
      <c r="F72" s="8">
        <f t="shared" si="26"/>
        <v>4.8393825619999999</v>
      </c>
      <c r="G72" s="8"/>
      <c r="H72" s="8">
        <f t="shared" ref="H72" si="27">MIN(H5:H71)</f>
        <v>3.5294117646999998</v>
      </c>
      <c r="I72" s="8"/>
      <c r="J72" s="8">
        <f t="shared" ref="J72" si="28">MIN(J5:J71)</f>
        <v>2.5641025639999953</v>
      </c>
      <c r="K72" s="8"/>
      <c r="L72" s="8">
        <f t="shared" si="26"/>
        <v>0</v>
      </c>
      <c r="M72" s="8"/>
      <c r="N72" s="8">
        <f t="shared" si="26"/>
        <v>0</v>
      </c>
      <c r="O72" s="8"/>
      <c r="P72" s="8">
        <f t="shared" ref="P72" si="29">MIN(P5:P71)</f>
        <v>3.03</v>
      </c>
      <c r="Q72" s="8"/>
      <c r="R72" s="47">
        <f t="shared" ref="R72" si="30">MIN(R5:R71)</f>
        <v>2</v>
      </c>
      <c r="S72" s="47"/>
      <c r="T72" s="47">
        <f t="shared" ref="T72" si="31">MIN(T5:T71)</f>
        <v>0</v>
      </c>
      <c r="U72" s="8"/>
      <c r="V72" s="8">
        <f t="shared" ref="V72:X72" si="32">MIN(V5:V71)</f>
        <v>0.83087823979116171</v>
      </c>
      <c r="W72" s="8"/>
      <c r="X72" s="8">
        <f t="shared" si="32"/>
        <v>0</v>
      </c>
      <c r="Y72" s="8"/>
      <c r="Z72" s="8"/>
      <c r="AA72" s="8"/>
    </row>
    <row r="73" spans="1:27" s="11" customFormat="1" x14ac:dyDescent="0.2">
      <c r="A73" s="124" t="s">
        <v>48</v>
      </c>
      <c r="B73" s="8">
        <f>PERCENTILE(B5:B71,0.1)</f>
        <v>18.16</v>
      </c>
      <c r="C73" s="8"/>
      <c r="D73" s="8">
        <f t="shared" ref="D73:N73" si="33">PERCENTILE(D5:D71,0.1)</f>
        <v>7.5379342943999994</v>
      </c>
      <c r="E73" s="8"/>
      <c r="F73" s="8">
        <f t="shared" si="33"/>
        <v>6.2151699466000006</v>
      </c>
      <c r="G73" s="8"/>
      <c r="H73" s="8">
        <f t="shared" ref="H73" si="34">PERCENTILE(H5:H71,0.1)</f>
        <v>4.7009639976400006</v>
      </c>
      <c r="I73" s="8"/>
      <c r="J73" s="8">
        <f t="shared" ref="J73" si="35">PERCENTILE(J5:J71,0.1)</f>
        <v>11.4110145018</v>
      </c>
      <c r="K73" s="8"/>
      <c r="L73" s="8">
        <f t="shared" si="33"/>
        <v>1.7999602532436194</v>
      </c>
      <c r="M73" s="8"/>
      <c r="N73" s="8">
        <f t="shared" si="33"/>
        <v>0.49603247795397543</v>
      </c>
      <c r="O73" s="8"/>
      <c r="P73" s="8">
        <f t="shared" ref="P73" si="36">PERCENTILE(P5:P71,0.1)</f>
        <v>7.5659999999999998</v>
      </c>
      <c r="Q73" s="8"/>
      <c r="R73" s="47">
        <f t="shared" ref="R73" si="37">PERCENTILE(R5:R71,0.1)</f>
        <v>3</v>
      </c>
      <c r="S73" s="47"/>
      <c r="T73" s="47">
        <f t="shared" ref="T73" si="38">PERCENTILE(T5:T71,0.1)</f>
        <v>0</v>
      </c>
      <c r="U73" s="8"/>
      <c r="V73" s="8">
        <f t="shared" ref="V73:X73" si="39">PERCENTILE(V5:V71,0.1)</f>
        <v>1.4207307653321442</v>
      </c>
      <c r="W73" s="8"/>
      <c r="X73" s="8">
        <f t="shared" si="39"/>
        <v>0</v>
      </c>
      <c r="Y73" s="8"/>
      <c r="Z73" s="8"/>
      <c r="AA73" s="8"/>
    </row>
    <row r="74" spans="1:27" s="11" customFormat="1" x14ac:dyDescent="0.2">
      <c r="A74" s="124" t="s">
        <v>49</v>
      </c>
      <c r="B74" s="8">
        <f>PERCENTILE(B5:B71,0.25)</f>
        <v>20.75</v>
      </c>
      <c r="C74" s="8"/>
      <c r="D74" s="8">
        <f t="shared" ref="D74:N74" si="40">PERCENTILE(D5:D71,0.25)</f>
        <v>8.3331023900000005</v>
      </c>
      <c r="E74" s="8"/>
      <c r="F74" s="8">
        <f t="shared" si="40"/>
        <v>6.9460360290000001</v>
      </c>
      <c r="G74" s="8"/>
      <c r="H74" s="8">
        <f t="shared" ref="H74" si="41">PERCENTILE(H5:H71,0.25)</f>
        <v>5.6940839144500002</v>
      </c>
      <c r="I74" s="8"/>
      <c r="J74" s="8">
        <f t="shared" ref="J74" si="42">PERCENTILE(J5:J71,0.25)</f>
        <v>16.0276814825</v>
      </c>
      <c r="K74" s="8"/>
      <c r="L74" s="8">
        <f t="shared" si="40"/>
        <v>3.1292311588626642</v>
      </c>
      <c r="M74" s="8"/>
      <c r="N74" s="8">
        <f t="shared" si="40"/>
        <v>0.76504093275942109</v>
      </c>
      <c r="O74" s="8"/>
      <c r="P74" s="8">
        <f t="shared" ref="P74" si="43">PERCENTILE(P5:P71,0.25)</f>
        <v>9.89</v>
      </c>
      <c r="Q74" s="8"/>
      <c r="R74" s="47">
        <f t="shared" ref="R74" si="44">PERCENTILE(R5:R71,0.25)</f>
        <v>4</v>
      </c>
      <c r="S74" s="47"/>
      <c r="T74" s="47">
        <f t="shared" ref="T74" si="45">PERCENTILE(T5:T71,0.25)</f>
        <v>1</v>
      </c>
      <c r="U74" s="8"/>
      <c r="V74" s="8">
        <f t="shared" ref="V74:X74" si="46">PERCENTILE(V5:V71,0.25)</f>
        <v>1.6416655284404784</v>
      </c>
      <c r="W74" s="8"/>
      <c r="X74" s="8">
        <f t="shared" si="46"/>
        <v>9.2105263157894732E-2</v>
      </c>
      <c r="Y74" s="8"/>
      <c r="Z74" s="8"/>
      <c r="AA74" s="8"/>
    </row>
    <row r="75" spans="1:27" s="11" customFormat="1" x14ac:dyDescent="0.2">
      <c r="A75" s="124" t="s">
        <v>50</v>
      </c>
      <c r="B75" s="8">
        <f>PERCENTILE(B5:B71,0.5)</f>
        <v>23.5</v>
      </c>
      <c r="C75" s="8"/>
      <c r="D75" s="8">
        <f t="shared" ref="D75:N75" si="47">PERCENTILE(D5:D71,0.5)</f>
        <v>9.0766823159999994</v>
      </c>
      <c r="E75" s="8"/>
      <c r="F75" s="8">
        <f t="shared" si="47"/>
        <v>7.5020610059999999</v>
      </c>
      <c r="G75" s="8"/>
      <c r="H75" s="8">
        <f t="shared" ref="H75" si="48">PERCENTILE(H5:H71,0.5)</f>
        <v>7.7908217716000001</v>
      </c>
      <c r="I75" s="8"/>
      <c r="J75" s="8">
        <f t="shared" ref="J75" si="49">PERCENTILE(J5:J71,0.5)</f>
        <v>22.273781903</v>
      </c>
      <c r="K75" s="8"/>
      <c r="L75" s="8">
        <f t="shared" si="47"/>
        <v>5.6355666875391357</v>
      </c>
      <c r="M75" s="8"/>
      <c r="N75" s="8">
        <f t="shared" si="47"/>
        <v>1.3297872340425532</v>
      </c>
      <c r="O75" s="8"/>
      <c r="P75" s="8">
        <f t="shared" ref="P75" si="50">PERCENTILE(P5:P71,0.5)</f>
        <v>12.05</v>
      </c>
      <c r="Q75" s="8"/>
      <c r="R75" s="47">
        <f t="shared" ref="R75" si="51">PERCENTILE(R5:R71,0.5)</f>
        <v>5</v>
      </c>
      <c r="S75" s="47"/>
      <c r="T75" s="47">
        <f t="shared" ref="T75" si="52">PERCENTILE(T5:T71,0.5)</f>
        <v>1</v>
      </c>
      <c r="U75" s="8"/>
      <c r="V75" s="8">
        <f t="shared" ref="V75:X75" si="53">PERCENTILE(V5:V71,0.5)</f>
        <v>1.8586450463882342</v>
      </c>
      <c r="W75" s="8"/>
      <c r="X75" s="8">
        <f t="shared" si="53"/>
        <v>0.18421052631578946</v>
      </c>
      <c r="Y75" s="8"/>
      <c r="Z75" s="8"/>
      <c r="AA75" s="8"/>
    </row>
    <row r="76" spans="1:27" s="11" customFormat="1" x14ac:dyDescent="0.2">
      <c r="A76" s="124" t="s">
        <v>51</v>
      </c>
      <c r="B76" s="8">
        <f>PERCENTILE(B5:B71,0.75)</f>
        <v>30.2</v>
      </c>
      <c r="C76" s="8"/>
      <c r="D76" s="8">
        <f t="shared" ref="D76:N76" si="54">PERCENTILE(D5:D71,0.75)</f>
        <v>9.6608862144999996</v>
      </c>
      <c r="E76" s="8"/>
      <c r="F76" s="8">
        <f t="shared" si="54"/>
        <v>8.1256414315000001</v>
      </c>
      <c r="G76" s="8"/>
      <c r="H76" s="8">
        <f t="shared" ref="H76" si="55">PERCENTILE(H5:H71,0.75)</f>
        <v>9.270591317800001</v>
      </c>
      <c r="I76" s="8"/>
      <c r="J76" s="8">
        <f t="shared" ref="J76" si="56">PERCENTILE(J5:J71,0.75)</f>
        <v>27.604905437500001</v>
      </c>
      <c r="K76" s="8"/>
      <c r="L76" s="8">
        <f t="shared" si="54"/>
        <v>7.2048625448607986</v>
      </c>
      <c r="M76" s="8"/>
      <c r="N76" s="8">
        <f t="shared" si="54"/>
        <v>1.7090586569103821</v>
      </c>
      <c r="O76" s="8"/>
      <c r="P76" s="8">
        <f t="shared" ref="P76" si="57">PERCENTILE(P5:P71,0.75)</f>
        <v>14.535</v>
      </c>
      <c r="Q76" s="8"/>
      <c r="R76" s="47">
        <f t="shared" ref="R76" si="58">PERCENTILE(R5:R71,0.75)</f>
        <v>6</v>
      </c>
      <c r="S76" s="47"/>
      <c r="T76" s="47">
        <f t="shared" ref="T76" si="59">PERCENTILE(T5:T71,0.75)</f>
        <v>1</v>
      </c>
      <c r="U76" s="8"/>
      <c r="V76" s="8">
        <f t="shared" ref="V76:X76" si="60">PERCENTILE(V5:V71,0.75)</f>
        <v>2.0152081447963797</v>
      </c>
      <c r="W76" s="8"/>
      <c r="X76" s="8">
        <f t="shared" si="60"/>
        <v>0.36842105263157893</v>
      </c>
      <c r="Y76" s="8"/>
      <c r="Z76" s="8"/>
      <c r="AA76" s="8"/>
    </row>
    <row r="77" spans="1:27" s="11" customFormat="1" x14ac:dyDescent="0.2">
      <c r="A77" s="124" t="s">
        <v>52</v>
      </c>
      <c r="B77" s="8">
        <f>PERCENTILE(B5:B71,0.9)</f>
        <v>33.700000000000003</v>
      </c>
      <c r="C77" s="8"/>
      <c r="D77" s="8">
        <f t="shared" ref="D77:N77" si="61">PERCENTILE(D5:D71,0.9)</f>
        <v>10.1426058426</v>
      </c>
      <c r="E77" s="8"/>
      <c r="F77" s="8">
        <f t="shared" si="61"/>
        <v>8.8972339372000011</v>
      </c>
      <c r="G77" s="8"/>
      <c r="H77" s="8">
        <f t="shared" ref="H77" si="62">PERCENTILE(H5:H71,0.9)</f>
        <v>10.9787939252</v>
      </c>
      <c r="I77" s="8"/>
      <c r="J77" s="8">
        <f t="shared" ref="J77" si="63">PERCENTILE(J5:J71,0.9)</f>
        <v>32.953413207200001</v>
      </c>
      <c r="K77" s="8"/>
      <c r="L77" s="8">
        <f t="shared" si="61"/>
        <v>8.3661479725709071</v>
      </c>
      <c r="M77" s="8"/>
      <c r="N77" s="8">
        <f t="shared" si="61"/>
        <v>2.0117219294973903</v>
      </c>
      <c r="O77" s="8"/>
      <c r="P77" s="8">
        <f t="shared" ref="P77" si="64">PERCENTILE(P5:P71,0.9)</f>
        <v>16.684000000000001</v>
      </c>
      <c r="Q77" s="8"/>
      <c r="R77" s="47">
        <f t="shared" ref="R77" si="65">PERCENTILE(R5:R71,0.9)</f>
        <v>6</v>
      </c>
      <c r="S77" s="47"/>
      <c r="T77" s="47">
        <f t="shared" ref="T77" si="66">PERCENTILE(T5:T71,0.9)</f>
        <v>1</v>
      </c>
      <c r="U77" s="8"/>
      <c r="V77" s="8">
        <f t="shared" ref="V77:X77" si="67">PERCENTILE(V5:V71,0.9)</f>
        <v>2.1723306413634051</v>
      </c>
      <c r="W77" s="8"/>
      <c r="X77" s="8">
        <f t="shared" si="67"/>
        <v>0.49999999999999989</v>
      </c>
      <c r="Y77" s="8"/>
      <c r="Z77" s="8"/>
      <c r="AA77" s="8"/>
    </row>
    <row r="78" spans="1:27" s="11" customFormat="1" x14ac:dyDescent="0.2">
      <c r="A78" s="124" t="s">
        <v>53</v>
      </c>
      <c r="B78" s="8">
        <f>PERCENTILE(B5:B71,1)</f>
        <v>38.9</v>
      </c>
      <c r="C78" s="8"/>
      <c r="D78" s="8">
        <f t="shared" ref="D78:N78" si="68">PERCENTILE(D5:D71,1)</f>
        <v>11.730969760000001</v>
      </c>
      <c r="E78" s="8"/>
      <c r="F78" s="8">
        <f t="shared" si="68"/>
        <v>10.63098409</v>
      </c>
      <c r="G78" s="8"/>
      <c r="H78" s="8">
        <f t="shared" ref="H78" si="69">PERCENTILE(H5:H71,1)</f>
        <v>20.689655171999998</v>
      </c>
      <c r="I78" s="8"/>
      <c r="J78" s="8">
        <f t="shared" ref="J78" si="70">PERCENTILE(J5:J71,1)</f>
        <v>46.184738955999997</v>
      </c>
      <c r="K78" s="8"/>
      <c r="L78" s="8">
        <f t="shared" si="68"/>
        <v>14.414414414414415</v>
      </c>
      <c r="M78" s="8"/>
      <c r="N78" s="8">
        <f t="shared" si="68"/>
        <v>3.5778175313059033</v>
      </c>
      <c r="O78" s="8"/>
      <c r="P78" s="8">
        <f t="shared" ref="P78" si="71">PERCENTILE(P5:P71,1)</f>
        <v>18.39</v>
      </c>
      <c r="Q78" s="8"/>
      <c r="R78" s="47">
        <f t="shared" ref="R78" si="72">PERCENTILE(R5:R71,1)</f>
        <v>7</v>
      </c>
      <c r="S78" s="47"/>
      <c r="T78" s="47">
        <f t="shared" ref="T78" si="73">PERCENTILE(T5:T71,1)</f>
        <v>2</v>
      </c>
      <c r="U78" s="8"/>
      <c r="V78" s="8">
        <f t="shared" ref="V78:X78" si="74">PERCENTILE(V5:V71,1)</f>
        <v>2.4463378088550694</v>
      </c>
      <c r="W78" s="8"/>
      <c r="X78" s="8">
        <f t="shared" si="74"/>
        <v>0.63157894736842102</v>
      </c>
      <c r="Y78" s="8"/>
      <c r="Z78" s="8"/>
      <c r="AA78" s="8"/>
    </row>
  </sheetData>
  <mergeCells count="36">
    <mergeCell ref="V2:W2"/>
    <mergeCell ref="X1:Y2"/>
    <mergeCell ref="L2:M2"/>
    <mergeCell ref="N2:O2"/>
    <mergeCell ref="P2:Q2"/>
    <mergeCell ref="R2:S2"/>
    <mergeCell ref="T2:U2"/>
    <mergeCell ref="P1:Q1"/>
    <mergeCell ref="R1:S1"/>
    <mergeCell ref="T1:U1"/>
    <mergeCell ref="L1:M1"/>
    <mergeCell ref="D1:E1"/>
    <mergeCell ref="F1:G1"/>
    <mergeCell ref="H1:I1"/>
    <mergeCell ref="J1:K1"/>
    <mergeCell ref="B2:C2"/>
    <mergeCell ref="D2:E2"/>
    <mergeCell ref="F2:G2"/>
    <mergeCell ref="H2:I2"/>
    <mergeCell ref="J2:K2"/>
    <mergeCell ref="X3:X4"/>
    <mergeCell ref="Y3:Y4"/>
    <mergeCell ref="V1:W1"/>
    <mergeCell ref="B3:C3"/>
    <mergeCell ref="D3:E3"/>
    <mergeCell ref="F3:G3"/>
    <mergeCell ref="H3:I3"/>
    <mergeCell ref="J3:K3"/>
    <mergeCell ref="L3:M3"/>
    <mergeCell ref="N3:O3"/>
    <mergeCell ref="P3:Q3"/>
    <mergeCell ref="R3:S3"/>
    <mergeCell ref="T3:U3"/>
    <mergeCell ref="V3:W3"/>
    <mergeCell ref="N1:O1"/>
    <mergeCell ref="B1:C1"/>
  </mergeCells>
  <conditionalFormatting sqref="G5:G71">
    <cfRule type="cellIs" dxfId="181" priority="61" operator="equal">
      <formula>1</formula>
    </cfRule>
  </conditionalFormatting>
  <conditionalFormatting sqref="C4:C78">
    <cfRule type="cellIs" dxfId="180" priority="60" operator="equal">
      <formula>1</formula>
    </cfRule>
  </conditionalFormatting>
  <conditionalFormatting sqref="E5:E71 E73:E78">
    <cfRule type="cellIs" dxfId="179" priority="59" operator="equal">
      <formula>1</formula>
    </cfRule>
  </conditionalFormatting>
  <conditionalFormatting sqref="I5:I71 I73:I78">
    <cfRule type="cellIs" dxfId="178" priority="58" operator="equal">
      <formula>1</formula>
    </cfRule>
  </conditionalFormatting>
  <conditionalFormatting sqref="K5:K71 K73:K78">
    <cfRule type="cellIs" dxfId="177" priority="57" operator="equal">
      <formula>1</formula>
    </cfRule>
  </conditionalFormatting>
  <conditionalFormatting sqref="M5:M71 M73:M78">
    <cfRule type="cellIs" dxfId="176" priority="56" operator="equal">
      <formula>1</formula>
    </cfRule>
  </conditionalFormatting>
  <conditionalFormatting sqref="O5:O71 O73:O78">
    <cfRule type="cellIs" dxfId="175" priority="55" operator="equal">
      <formula>1</formula>
    </cfRule>
  </conditionalFormatting>
  <conditionalFormatting sqref="E72">
    <cfRule type="cellIs" dxfId="174" priority="54" operator="equal">
      <formula>1</formula>
    </cfRule>
  </conditionalFormatting>
  <conditionalFormatting sqref="G72">
    <cfRule type="cellIs" dxfId="173" priority="53" operator="equal">
      <formula>1</formula>
    </cfRule>
  </conditionalFormatting>
  <conditionalFormatting sqref="I72">
    <cfRule type="cellIs" dxfId="172" priority="52" operator="equal">
      <formula>1</formula>
    </cfRule>
  </conditionalFormatting>
  <conditionalFormatting sqref="K72">
    <cfRule type="cellIs" dxfId="171" priority="51" operator="equal">
      <formula>1</formula>
    </cfRule>
  </conditionalFormatting>
  <conditionalFormatting sqref="M72">
    <cfRule type="cellIs" dxfId="170" priority="50" operator="equal">
      <formula>1</formula>
    </cfRule>
  </conditionalFormatting>
  <conditionalFormatting sqref="O72">
    <cfRule type="cellIs" dxfId="169" priority="49" operator="equal">
      <formula>1</formula>
    </cfRule>
  </conditionalFormatting>
  <conditionalFormatting sqref="Q5:Q71">
    <cfRule type="cellIs" dxfId="168" priority="48" operator="equal">
      <formula>1</formula>
    </cfRule>
  </conditionalFormatting>
  <conditionalFormatting sqref="S5:S71">
    <cfRule type="cellIs" dxfId="167" priority="47" operator="equal">
      <formula>1</formula>
    </cfRule>
  </conditionalFormatting>
  <conditionalFormatting sqref="U5:U71">
    <cfRule type="cellIs" dxfId="166" priority="46" operator="equal">
      <formula>1</formula>
    </cfRule>
  </conditionalFormatting>
  <conditionalFormatting sqref="W5:W71">
    <cfRule type="cellIs" dxfId="165" priority="26" operator="equal">
      <formula>1</formula>
    </cfRule>
  </conditionalFormatting>
  <conditionalFormatting sqref="Y5:Y1048576">
    <cfRule type="cellIs" dxfId="164" priority="24" operator="equal">
      <formula>3</formula>
    </cfRule>
  </conditionalFormatting>
  <conditionalFormatting sqref="A72:A78">
    <cfRule type="cellIs" dxfId="163" priority="23" operator="equal">
      <formula>1</formula>
    </cfRule>
  </conditionalFormatting>
  <conditionalFormatting sqref="I4">
    <cfRule type="cellIs" dxfId="162" priority="10" operator="equal">
      <formula>1</formula>
    </cfRule>
  </conditionalFormatting>
  <conditionalFormatting sqref="E4">
    <cfRule type="cellIs" dxfId="161" priority="12" operator="equal">
      <formula>1</formula>
    </cfRule>
  </conditionalFormatting>
  <conditionalFormatting sqref="G4">
    <cfRule type="cellIs" dxfId="160" priority="11" operator="equal">
      <formula>1</formula>
    </cfRule>
  </conditionalFormatting>
  <conditionalFormatting sqref="K4">
    <cfRule type="cellIs" dxfId="159" priority="9" operator="equal">
      <formula>1</formula>
    </cfRule>
  </conditionalFormatting>
  <conditionalFormatting sqref="M4">
    <cfRule type="cellIs" dxfId="158" priority="8" operator="equal">
      <formula>1</formula>
    </cfRule>
  </conditionalFormatting>
  <conditionalFormatting sqref="O4">
    <cfRule type="cellIs" dxfId="157" priority="7" operator="equal">
      <formula>1</formula>
    </cfRule>
  </conditionalFormatting>
  <conditionalFormatting sqref="Q4">
    <cfRule type="cellIs" dxfId="156" priority="6" operator="equal">
      <formula>1</formula>
    </cfRule>
  </conditionalFormatting>
  <conditionalFormatting sqref="S4">
    <cfRule type="cellIs" dxfId="155" priority="5" operator="equal">
      <formula>1</formula>
    </cfRule>
  </conditionalFormatting>
  <conditionalFormatting sqref="U4">
    <cfRule type="cellIs" dxfId="154" priority="4" operator="equal">
      <formula>1</formula>
    </cfRule>
  </conditionalFormatting>
  <conditionalFormatting sqref="W4">
    <cfRule type="cellIs" dxfId="153" priority="3" operator="equal">
      <formula>1</formula>
    </cfRule>
  </conditionalFormatting>
  <conditionalFormatting sqref="Y1">
    <cfRule type="cellIs" dxfId="152" priority="2" operator="equal">
      <formula>3</formula>
    </cfRule>
  </conditionalFormatting>
  <conditionalFormatting sqref="Y3">
    <cfRule type="cellIs" dxfId="151" priority="1" operator="equal">
      <formula>3</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78"/>
  <sheetViews>
    <sheetView workbookViewId="0">
      <pane xSplit="1" topLeftCell="L1" activePane="topRight" state="frozen"/>
      <selection pane="topRight" activeCell="AC21" sqref="AC21"/>
    </sheetView>
  </sheetViews>
  <sheetFormatPr baseColWidth="10" defaultColWidth="8.83203125" defaultRowHeight="15" x14ac:dyDescent="0.2"/>
  <cols>
    <col min="1" max="1" width="15.6640625" style="129" customWidth="1"/>
    <col min="2" max="3" width="10.6640625" style="58" customWidth="1"/>
    <col min="4" max="5" width="10.6640625" style="59" customWidth="1"/>
    <col min="6" max="7" width="10.6640625" style="58" customWidth="1"/>
    <col min="8" max="9" width="10.6640625" style="59" customWidth="1"/>
    <col min="10" max="11" width="10.6640625" style="58" customWidth="1"/>
    <col min="12" max="13" width="10.6640625" style="59" customWidth="1"/>
    <col min="14" max="15" width="10.6640625" style="58" customWidth="1"/>
    <col min="16" max="17" width="10.6640625" style="59" customWidth="1"/>
    <col min="18" max="19" width="10.6640625" style="58" customWidth="1"/>
    <col min="20" max="20" width="10.6640625" style="62" customWidth="1"/>
    <col min="21" max="21" width="10.6640625" style="59" customWidth="1"/>
    <col min="22" max="23" width="10.6640625" style="58" customWidth="1"/>
    <col min="24" max="25" width="10.6640625" style="59" customWidth="1"/>
    <col min="26" max="27" width="10.6640625" style="58" customWidth="1"/>
    <col min="28" max="29" width="10.6640625" style="59" customWidth="1"/>
    <col min="30" max="31" width="15.6640625" style="12" customWidth="1"/>
  </cols>
  <sheetData>
    <row r="1" spans="1:32" s="9" customFormat="1" ht="100.5" customHeight="1" x14ac:dyDescent="0.2">
      <c r="A1" s="121" t="s">
        <v>372</v>
      </c>
      <c r="B1" s="163" t="s">
        <v>130</v>
      </c>
      <c r="C1" s="162"/>
      <c r="D1" s="161" t="s">
        <v>132</v>
      </c>
      <c r="E1" s="161"/>
      <c r="F1" s="162" t="s">
        <v>136</v>
      </c>
      <c r="G1" s="162"/>
      <c r="H1" s="161" t="s">
        <v>138</v>
      </c>
      <c r="I1" s="161"/>
      <c r="J1" s="162" t="s">
        <v>141</v>
      </c>
      <c r="K1" s="162"/>
      <c r="L1" s="161" t="s">
        <v>144</v>
      </c>
      <c r="M1" s="161"/>
      <c r="N1" s="162" t="s">
        <v>148</v>
      </c>
      <c r="O1" s="162"/>
      <c r="P1" s="161" t="s">
        <v>153</v>
      </c>
      <c r="Q1" s="161"/>
      <c r="R1" s="162" t="s">
        <v>156</v>
      </c>
      <c r="S1" s="162"/>
      <c r="T1" s="161" t="s">
        <v>158</v>
      </c>
      <c r="U1" s="161"/>
      <c r="V1" s="162" t="s">
        <v>162</v>
      </c>
      <c r="W1" s="162"/>
      <c r="X1" s="161" t="s">
        <v>164</v>
      </c>
      <c r="Y1" s="161"/>
      <c r="Z1" s="162" t="s">
        <v>166</v>
      </c>
      <c r="AA1" s="162"/>
      <c r="AB1" s="161" t="s">
        <v>168</v>
      </c>
      <c r="AC1" s="161"/>
      <c r="AD1" s="152" t="s">
        <v>315</v>
      </c>
      <c r="AE1" s="152"/>
    </row>
    <row r="2" spans="1:32" s="9" customFormat="1" ht="100.5" customHeight="1" x14ac:dyDescent="0.2">
      <c r="A2" s="121" t="s">
        <v>371</v>
      </c>
      <c r="B2" s="163" t="s">
        <v>131</v>
      </c>
      <c r="C2" s="162"/>
      <c r="D2" s="161" t="s">
        <v>133</v>
      </c>
      <c r="E2" s="161"/>
      <c r="F2" s="162" t="s">
        <v>137</v>
      </c>
      <c r="G2" s="162"/>
      <c r="H2" s="161" t="s">
        <v>139</v>
      </c>
      <c r="I2" s="161"/>
      <c r="J2" s="162" t="s">
        <v>142</v>
      </c>
      <c r="K2" s="162"/>
      <c r="L2" s="161" t="s">
        <v>145</v>
      </c>
      <c r="M2" s="161"/>
      <c r="N2" s="162" t="s">
        <v>149</v>
      </c>
      <c r="O2" s="162"/>
      <c r="P2" s="161" t="s">
        <v>154</v>
      </c>
      <c r="Q2" s="161"/>
      <c r="R2" s="162" t="s">
        <v>157</v>
      </c>
      <c r="S2" s="162"/>
      <c r="T2" s="161" t="s">
        <v>159</v>
      </c>
      <c r="U2" s="161"/>
      <c r="V2" s="162" t="s">
        <v>373</v>
      </c>
      <c r="W2" s="162"/>
      <c r="X2" s="161" t="s">
        <v>165</v>
      </c>
      <c r="Y2" s="161"/>
      <c r="Z2" s="162" t="s">
        <v>167</v>
      </c>
      <c r="AA2" s="162"/>
      <c r="AB2" s="161" t="s">
        <v>169</v>
      </c>
      <c r="AC2" s="161"/>
      <c r="AD2" s="152"/>
      <c r="AE2" s="152"/>
    </row>
    <row r="3" spans="1:32" ht="38" customHeight="1" x14ac:dyDescent="0.2">
      <c r="A3" s="126" t="s">
        <v>129</v>
      </c>
      <c r="B3" s="162">
        <v>7</v>
      </c>
      <c r="C3" s="162"/>
      <c r="D3" s="161">
        <v>4</v>
      </c>
      <c r="E3" s="161"/>
      <c r="F3" s="162">
        <v>5</v>
      </c>
      <c r="G3" s="162"/>
      <c r="H3" s="161">
        <v>4</v>
      </c>
      <c r="I3" s="161"/>
      <c r="J3" s="162">
        <v>3</v>
      </c>
      <c r="K3" s="162"/>
      <c r="L3" s="161">
        <v>5</v>
      </c>
      <c r="M3" s="161"/>
      <c r="N3" s="162">
        <v>5</v>
      </c>
      <c r="O3" s="162"/>
      <c r="P3" s="161">
        <v>7</v>
      </c>
      <c r="Q3" s="161"/>
      <c r="R3" s="162">
        <v>7</v>
      </c>
      <c r="S3" s="162"/>
      <c r="T3" s="161">
        <v>4</v>
      </c>
      <c r="U3" s="161"/>
      <c r="V3" s="162">
        <v>4</v>
      </c>
      <c r="W3" s="162"/>
      <c r="X3" s="161">
        <v>4</v>
      </c>
      <c r="Y3" s="161"/>
      <c r="Z3" s="162">
        <v>4</v>
      </c>
      <c r="AA3" s="162"/>
      <c r="AB3" s="161">
        <v>7</v>
      </c>
      <c r="AC3" s="161"/>
      <c r="AD3" s="160"/>
      <c r="AE3" s="160"/>
      <c r="AF3" s="101"/>
    </row>
    <row r="4" spans="1:32" ht="69" customHeight="1" x14ac:dyDescent="0.2">
      <c r="A4" s="126"/>
      <c r="B4" s="71" t="s">
        <v>121</v>
      </c>
      <c r="C4" s="71" t="s">
        <v>317</v>
      </c>
      <c r="D4" s="70" t="s">
        <v>121</v>
      </c>
      <c r="E4" s="70" t="s">
        <v>317</v>
      </c>
      <c r="F4" s="71" t="s">
        <v>121</v>
      </c>
      <c r="G4" s="71" t="s">
        <v>317</v>
      </c>
      <c r="H4" s="70" t="s">
        <v>121</v>
      </c>
      <c r="I4" s="70" t="s">
        <v>317</v>
      </c>
      <c r="J4" s="71" t="s">
        <v>121</v>
      </c>
      <c r="K4" s="71" t="s">
        <v>317</v>
      </c>
      <c r="L4" s="70" t="s">
        <v>121</v>
      </c>
      <c r="M4" s="70" t="s">
        <v>317</v>
      </c>
      <c r="N4" s="71" t="s">
        <v>121</v>
      </c>
      <c r="O4" s="71" t="s">
        <v>317</v>
      </c>
      <c r="P4" s="70" t="s">
        <v>121</v>
      </c>
      <c r="Q4" s="70" t="s">
        <v>317</v>
      </c>
      <c r="R4" s="71" t="s">
        <v>121</v>
      </c>
      <c r="S4" s="71" t="s">
        <v>317</v>
      </c>
      <c r="T4" s="70" t="s">
        <v>121</v>
      </c>
      <c r="U4" s="70" t="s">
        <v>317</v>
      </c>
      <c r="V4" s="71" t="s">
        <v>121</v>
      </c>
      <c r="W4" s="71" t="s">
        <v>317</v>
      </c>
      <c r="X4" s="70" t="s">
        <v>121</v>
      </c>
      <c r="Y4" s="70" t="s">
        <v>317</v>
      </c>
      <c r="Z4" s="71" t="s">
        <v>121</v>
      </c>
      <c r="AA4" s="71" t="s">
        <v>317</v>
      </c>
      <c r="AB4" s="70" t="s">
        <v>121</v>
      </c>
      <c r="AC4" s="70" t="s">
        <v>317</v>
      </c>
      <c r="AD4" s="83" t="s">
        <v>316</v>
      </c>
      <c r="AE4" s="84" t="s">
        <v>322</v>
      </c>
      <c r="AF4" s="101"/>
    </row>
    <row r="5" spans="1:32" x14ac:dyDescent="0.2">
      <c r="A5" s="127" t="s">
        <v>54</v>
      </c>
      <c r="B5" s="102">
        <v>9.65</v>
      </c>
      <c r="C5" s="102">
        <f>IF(B5&gt;$B$76, 1,0)</f>
        <v>0</v>
      </c>
      <c r="D5" s="103">
        <v>0.97717323300000003</v>
      </c>
      <c r="E5" s="104">
        <f>IF(D5&lt;$D$74, 1,0)</f>
        <v>1</v>
      </c>
      <c r="F5" s="105">
        <v>2.9315197</v>
      </c>
      <c r="G5" s="106">
        <f>IF(F5&lt;$F$74, 1,0)</f>
        <v>0</v>
      </c>
      <c r="H5" s="103">
        <v>6.8402126330000002</v>
      </c>
      <c r="I5" s="104">
        <f>IF(H5&lt;$H$74, 1,0)</f>
        <v>0</v>
      </c>
      <c r="J5" s="105">
        <v>131.9183865</v>
      </c>
      <c r="K5" s="106">
        <f>IF(J5&gt;$J$76, 1,0)</f>
        <v>1</v>
      </c>
      <c r="L5" s="104">
        <v>19</v>
      </c>
      <c r="M5" s="104">
        <f>IF(L5&gt;$L$76, 1,0)</f>
        <v>0</v>
      </c>
      <c r="N5" s="106">
        <v>51.5</v>
      </c>
      <c r="O5" s="106">
        <f>IF(N5&gt;$N$76, 1,0)</f>
        <v>0</v>
      </c>
      <c r="P5" s="104">
        <v>17.600000000000001</v>
      </c>
      <c r="Q5" s="104">
        <f>IF(P5&gt;$P$76, 1,0)</f>
        <v>0</v>
      </c>
      <c r="R5" s="107">
        <v>4.7</v>
      </c>
      <c r="S5" s="102">
        <f>IF(R5&gt;$R$76, 1,0)</f>
        <v>0</v>
      </c>
      <c r="T5" s="103">
        <v>5.2783385020000004</v>
      </c>
      <c r="U5" s="104">
        <f>IF(T5&gt;$T$76, 1,0)</f>
        <v>0</v>
      </c>
      <c r="V5" s="105">
        <v>6.3912263879999998</v>
      </c>
      <c r="W5" s="106">
        <f>IF(V5&gt;$V$76, 1,0)</f>
        <v>0</v>
      </c>
      <c r="X5" s="103">
        <v>1.3303132849999999</v>
      </c>
      <c r="Y5" s="104">
        <f>IF(X5&gt;$X$76, 1,0)</f>
        <v>0</v>
      </c>
      <c r="Z5" s="105">
        <v>0.68082425700000004</v>
      </c>
      <c r="AA5" s="106">
        <f>IF(Z5&gt;$Z$76, 1,0)</f>
        <v>1</v>
      </c>
      <c r="AB5" s="104">
        <v>13.2</v>
      </c>
      <c r="AC5" s="104">
        <f>IF(AB5&gt;$AB$76, 1,0)</f>
        <v>0</v>
      </c>
      <c r="AD5" s="83">
        <f>SUM(C5*$B$3,E5*$D$3,G5*$F$3,I5*$H$3,K5*$J$3,M5*$L$3,O5*$N$3,Q5*$P$3,S5*$R$3,U5*$T$3,W5*$V$3,Y5*$X$3,AA5*$Z$3,AC5*$AB$3)/SUM($B$3:$AB$3)</f>
        <v>0.15714285714285714</v>
      </c>
      <c r="AE5" s="84">
        <f>IF(AD5&gt;AD$76,3,IF(AD5&lt;AD$74,1,2))</f>
        <v>2</v>
      </c>
      <c r="AF5" s="101"/>
    </row>
    <row r="6" spans="1:32" x14ac:dyDescent="0.2">
      <c r="A6" s="127" t="s">
        <v>55</v>
      </c>
      <c r="B6" s="102">
        <v>8.8699999999999992</v>
      </c>
      <c r="C6" s="102">
        <f t="shared" ref="C6:C69" si="0">IF(B6&gt;$B$76, 1,0)</f>
        <v>0</v>
      </c>
      <c r="D6" s="103">
        <v>4.0063840500000003</v>
      </c>
      <c r="E6" s="104">
        <f t="shared" ref="E6:E69" si="1">IF(D6&lt;$D$74, 1,0)</f>
        <v>0</v>
      </c>
      <c r="F6" s="105">
        <v>4.7422505089999998</v>
      </c>
      <c r="G6" s="106">
        <f t="shared" ref="G6:G69" si="2">IF(F6&lt;$F$74, 1,0)</f>
        <v>0</v>
      </c>
      <c r="H6" s="103">
        <v>14.799092099999999</v>
      </c>
      <c r="I6" s="104">
        <f t="shared" ref="I6:I69" si="3">IF(H6&lt;$H$74, 1,0)</f>
        <v>0</v>
      </c>
      <c r="J6" s="105">
        <v>102.4489636</v>
      </c>
      <c r="K6" s="106">
        <f t="shared" ref="K6:K69" si="4">IF(J6&gt;$J$76, 1,0)</f>
        <v>0</v>
      </c>
      <c r="L6" s="104">
        <v>60</v>
      </c>
      <c r="M6" s="104">
        <f t="shared" ref="M6:M69" si="5">IF(L6&gt;$L$76, 1,0)</f>
        <v>1</v>
      </c>
      <c r="N6" s="106">
        <v>76.099999999999994</v>
      </c>
      <c r="O6" s="106">
        <f t="shared" ref="O6:O69" si="6">IF(N6&gt;$N$76, 1,0)</f>
        <v>1</v>
      </c>
      <c r="P6" s="104">
        <v>15.6</v>
      </c>
      <c r="Q6" s="104">
        <f t="shared" ref="Q6:Q69" si="7">IF(P6&gt;$P$76, 1,0)</f>
        <v>0</v>
      </c>
      <c r="R6" s="107">
        <v>5.65</v>
      </c>
      <c r="S6" s="102">
        <f t="shared" ref="S6:S69" si="8">IF(R6&gt;$R$76, 1,0)</f>
        <v>0</v>
      </c>
      <c r="T6" s="103">
        <v>6.1919871100000003</v>
      </c>
      <c r="U6" s="104">
        <f t="shared" ref="U6:U69" si="9">IF(T6&gt;$T$76, 1,0)</f>
        <v>0</v>
      </c>
      <c r="V6" s="105">
        <v>9.6273673029999998</v>
      </c>
      <c r="W6" s="106">
        <f t="shared" ref="W6:W69" si="10">IF(V6&gt;$V$76, 1,0)</f>
        <v>1</v>
      </c>
      <c r="X6" s="103">
        <v>2.150208246</v>
      </c>
      <c r="Y6" s="104">
        <f t="shared" ref="Y6:Y69" si="11">IF(X6&gt;$X$76, 1,0)</f>
        <v>1</v>
      </c>
      <c r="Z6" s="105">
        <v>0.69242711099999998</v>
      </c>
      <c r="AA6" s="106">
        <f t="shared" ref="AA6:AA69" si="12">IF(Z6&gt;$Z$76, 1,0)</f>
        <v>1</v>
      </c>
      <c r="AB6" s="104">
        <v>9.9</v>
      </c>
      <c r="AC6" s="104">
        <f t="shared" ref="AC6:AC69" si="13">IF(AB6&gt;$AB$76, 1,0)</f>
        <v>0</v>
      </c>
      <c r="AD6" s="83">
        <f t="shared" ref="AD6:AD69" si="14">SUM(C6*$B$3,E6*$D$3,G6*$F$3,I6*$H$3,K6*$J$3,M6*$L$3,O6*$N$3,Q6*$P$3,S6*$R$3,U6*$T$3,W6*$V$3,Y6*$X$3,AA6*$Z$3,AC6*$AB$3)/SUM($B$3:$AB$3)</f>
        <v>0.31428571428571428</v>
      </c>
      <c r="AE6" s="84">
        <f t="shared" ref="AE6:AE69" si="15">IF(AD6&gt;AD$76,3,IF(AD6&lt;AD$74,1,2))</f>
        <v>2</v>
      </c>
      <c r="AF6" s="101"/>
    </row>
    <row r="7" spans="1:32" x14ac:dyDescent="0.2">
      <c r="A7" s="127" t="s">
        <v>56</v>
      </c>
      <c r="B7" s="102">
        <v>10.96</v>
      </c>
      <c r="C7" s="102">
        <f t="shared" si="0"/>
        <v>0</v>
      </c>
      <c r="D7" s="103">
        <v>3.0468297739999999</v>
      </c>
      <c r="E7" s="104">
        <f t="shared" si="1"/>
        <v>0</v>
      </c>
      <c r="F7" s="105">
        <v>4.5702446600000002</v>
      </c>
      <c r="G7" s="106">
        <f t="shared" si="2"/>
        <v>0</v>
      </c>
      <c r="H7" s="103">
        <v>4.5702446600000002</v>
      </c>
      <c r="I7" s="104">
        <f t="shared" si="3"/>
        <v>0</v>
      </c>
      <c r="J7" s="105">
        <v>127.96685050000001</v>
      </c>
      <c r="K7" s="106">
        <f t="shared" si="4"/>
        <v>1</v>
      </c>
      <c r="L7" s="104">
        <v>59</v>
      </c>
      <c r="M7" s="104">
        <f t="shared" si="5"/>
        <v>1</v>
      </c>
      <c r="N7" s="106">
        <v>51.8</v>
      </c>
      <c r="O7" s="106">
        <f t="shared" si="6"/>
        <v>0</v>
      </c>
      <c r="P7" s="104">
        <v>28.9</v>
      </c>
      <c r="Q7" s="104">
        <f t="shared" si="7"/>
        <v>1</v>
      </c>
      <c r="R7" s="107">
        <v>12.92</v>
      </c>
      <c r="S7" s="102">
        <f t="shared" si="8"/>
        <v>1</v>
      </c>
      <c r="T7" s="103">
        <v>6.242436917</v>
      </c>
      <c r="U7" s="104">
        <f t="shared" si="9"/>
        <v>0</v>
      </c>
      <c r="V7" s="105">
        <v>7.9939584010000004</v>
      </c>
      <c r="W7" s="106">
        <f t="shared" si="10"/>
        <v>0</v>
      </c>
      <c r="X7" s="103">
        <v>1.2104773339999999</v>
      </c>
      <c r="Y7" s="104">
        <f t="shared" si="11"/>
        <v>0</v>
      </c>
      <c r="Z7" s="105">
        <v>0.62916014899999995</v>
      </c>
      <c r="AA7" s="106">
        <f t="shared" si="12"/>
        <v>1</v>
      </c>
      <c r="AB7" s="104">
        <v>20.6</v>
      </c>
      <c r="AC7" s="104">
        <f t="shared" si="13"/>
        <v>0</v>
      </c>
      <c r="AD7" s="83">
        <f t="shared" si="14"/>
        <v>0.37142857142857144</v>
      </c>
      <c r="AE7" s="84">
        <f t="shared" si="15"/>
        <v>3</v>
      </c>
      <c r="AF7" s="101"/>
    </row>
    <row r="8" spans="1:32" x14ac:dyDescent="0.2">
      <c r="A8" s="127" t="s">
        <v>57</v>
      </c>
      <c r="B8" s="102">
        <v>11.47</v>
      </c>
      <c r="C8" s="102">
        <f t="shared" si="0"/>
        <v>1</v>
      </c>
      <c r="D8" s="103">
        <v>4.2133140720000002</v>
      </c>
      <c r="E8" s="104">
        <f t="shared" si="1"/>
        <v>0</v>
      </c>
      <c r="F8" s="105">
        <v>2.407608041</v>
      </c>
      <c r="G8" s="106">
        <f t="shared" si="2"/>
        <v>0</v>
      </c>
      <c r="H8" s="103">
        <v>6.6209221139999999</v>
      </c>
      <c r="I8" s="104">
        <f t="shared" si="3"/>
        <v>0</v>
      </c>
      <c r="J8" s="105">
        <v>100.5176357</v>
      </c>
      <c r="K8" s="106">
        <f t="shared" si="4"/>
        <v>0</v>
      </c>
      <c r="L8" s="104">
        <v>49</v>
      </c>
      <c r="M8" s="104">
        <f t="shared" si="5"/>
        <v>1</v>
      </c>
      <c r="N8" s="106">
        <v>72</v>
      </c>
      <c r="O8" s="106">
        <f t="shared" si="6"/>
        <v>1</v>
      </c>
      <c r="P8" s="104">
        <v>14.3</v>
      </c>
      <c r="Q8" s="104">
        <f t="shared" si="7"/>
        <v>0</v>
      </c>
      <c r="R8" s="107">
        <v>6.66</v>
      </c>
      <c r="S8" s="102">
        <f t="shared" si="8"/>
        <v>0</v>
      </c>
      <c r="T8" s="103">
        <v>6.242436917</v>
      </c>
      <c r="U8" s="104">
        <f t="shared" si="9"/>
        <v>0</v>
      </c>
      <c r="V8" s="105">
        <v>7.9939584010000004</v>
      </c>
      <c r="W8" s="106">
        <f t="shared" si="10"/>
        <v>0</v>
      </c>
      <c r="X8" s="103">
        <v>1.2104773339999999</v>
      </c>
      <c r="Y8" s="104">
        <f t="shared" si="11"/>
        <v>0</v>
      </c>
      <c r="Z8" s="105">
        <v>0.62916014899999995</v>
      </c>
      <c r="AA8" s="106">
        <f t="shared" si="12"/>
        <v>1</v>
      </c>
      <c r="AB8" s="104">
        <v>16.100000000000001</v>
      </c>
      <c r="AC8" s="104">
        <f t="shared" si="13"/>
        <v>0</v>
      </c>
      <c r="AD8" s="83">
        <f t="shared" si="14"/>
        <v>0.3</v>
      </c>
      <c r="AE8" s="84">
        <f t="shared" si="15"/>
        <v>2</v>
      </c>
      <c r="AF8" s="101"/>
    </row>
    <row r="9" spans="1:32" x14ac:dyDescent="0.2">
      <c r="A9" s="127" t="s">
        <v>58</v>
      </c>
      <c r="B9" s="102">
        <v>7.22</v>
      </c>
      <c r="C9" s="102">
        <f t="shared" si="0"/>
        <v>0</v>
      </c>
      <c r="D9" s="103">
        <v>4.1254125410000002</v>
      </c>
      <c r="E9" s="104">
        <f t="shared" si="1"/>
        <v>0</v>
      </c>
      <c r="F9" s="105">
        <v>2.0627062710000001</v>
      </c>
      <c r="G9" s="106">
        <f t="shared" si="2"/>
        <v>1</v>
      </c>
      <c r="H9" s="103">
        <v>4.1254125410000002</v>
      </c>
      <c r="I9" s="104">
        <f t="shared" si="3"/>
        <v>0</v>
      </c>
      <c r="J9" s="105">
        <v>136.1386139</v>
      </c>
      <c r="K9" s="106">
        <f t="shared" si="4"/>
        <v>1</v>
      </c>
      <c r="L9" s="104">
        <v>39</v>
      </c>
      <c r="M9" s="104">
        <f t="shared" si="5"/>
        <v>0</v>
      </c>
      <c r="N9" s="106"/>
      <c r="O9" s="106">
        <f t="shared" si="6"/>
        <v>0</v>
      </c>
      <c r="P9" s="104">
        <v>32.299999999999997</v>
      </c>
      <c r="Q9" s="104">
        <f t="shared" si="7"/>
        <v>1</v>
      </c>
      <c r="R9" s="107">
        <v>6.63</v>
      </c>
      <c r="S9" s="102">
        <f t="shared" si="8"/>
        <v>0</v>
      </c>
      <c r="T9" s="103">
        <v>4.8117756790000001</v>
      </c>
      <c r="U9" s="104">
        <f t="shared" si="9"/>
        <v>0</v>
      </c>
      <c r="V9" s="105">
        <v>5.7976630619999998</v>
      </c>
      <c r="W9" s="106">
        <f t="shared" si="10"/>
        <v>0</v>
      </c>
      <c r="X9" s="103">
        <v>1.143944115</v>
      </c>
      <c r="Y9" s="104">
        <f t="shared" si="11"/>
        <v>0</v>
      </c>
      <c r="Z9" s="105">
        <v>0.56587467199999997</v>
      </c>
      <c r="AA9" s="106">
        <f t="shared" si="12"/>
        <v>0</v>
      </c>
      <c r="AB9" s="104">
        <v>16</v>
      </c>
      <c r="AC9" s="104">
        <f t="shared" si="13"/>
        <v>0</v>
      </c>
      <c r="AD9" s="83">
        <f t="shared" si="14"/>
        <v>0.21428571428571427</v>
      </c>
      <c r="AE9" s="84">
        <f t="shared" si="15"/>
        <v>2</v>
      </c>
      <c r="AF9" s="101"/>
    </row>
    <row r="10" spans="1:32" x14ac:dyDescent="0.2">
      <c r="A10" s="127" t="s">
        <v>59</v>
      </c>
      <c r="B10" s="102">
        <v>5.52</v>
      </c>
      <c r="C10" s="102">
        <f t="shared" si="0"/>
        <v>0</v>
      </c>
      <c r="D10" s="103">
        <v>2.6324984320000002</v>
      </c>
      <c r="E10" s="104">
        <f t="shared" si="1"/>
        <v>1</v>
      </c>
      <c r="F10" s="105">
        <v>5.7436329439999998</v>
      </c>
      <c r="G10" s="106">
        <f t="shared" si="2"/>
        <v>0</v>
      </c>
      <c r="H10" s="103">
        <v>5.5043149040000001</v>
      </c>
      <c r="I10" s="104">
        <f t="shared" si="3"/>
        <v>0</v>
      </c>
      <c r="J10" s="105">
        <v>109.36834399999999</v>
      </c>
      <c r="K10" s="106">
        <f t="shared" si="4"/>
        <v>0</v>
      </c>
      <c r="L10" s="104">
        <v>27</v>
      </c>
      <c r="M10" s="104">
        <f t="shared" si="5"/>
        <v>0</v>
      </c>
      <c r="N10" s="106">
        <v>57.4</v>
      </c>
      <c r="O10" s="106">
        <f t="shared" si="6"/>
        <v>0</v>
      </c>
      <c r="P10" s="104">
        <v>9.6999999999999993</v>
      </c>
      <c r="Q10" s="104">
        <f t="shared" si="7"/>
        <v>0</v>
      </c>
      <c r="R10" s="107">
        <v>3.43</v>
      </c>
      <c r="S10" s="102">
        <f t="shared" si="8"/>
        <v>0</v>
      </c>
      <c r="T10" s="103">
        <v>4.9933517529999998</v>
      </c>
      <c r="U10" s="104">
        <f t="shared" si="9"/>
        <v>0</v>
      </c>
      <c r="V10" s="105">
        <v>7.0155927330000001</v>
      </c>
      <c r="W10" s="106">
        <f t="shared" si="10"/>
        <v>0</v>
      </c>
      <c r="X10" s="103">
        <v>1.2300853300000001</v>
      </c>
      <c r="Y10" s="104">
        <f t="shared" si="11"/>
        <v>0</v>
      </c>
      <c r="Z10" s="105">
        <v>0.53057715500000002</v>
      </c>
      <c r="AA10" s="106">
        <f t="shared" si="12"/>
        <v>0</v>
      </c>
      <c r="AB10" s="104">
        <v>8.1999999999999993</v>
      </c>
      <c r="AC10" s="104">
        <f t="shared" si="13"/>
        <v>0</v>
      </c>
      <c r="AD10" s="83">
        <f t="shared" si="14"/>
        <v>5.7142857142857141E-2</v>
      </c>
      <c r="AE10" s="84">
        <f t="shared" si="15"/>
        <v>1</v>
      </c>
      <c r="AF10" s="101"/>
    </row>
    <row r="11" spans="1:32" x14ac:dyDescent="0.2">
      <c r="A11" s="127" t="s">
        <v>60</v>
      </c>
      <c r="B11" s="102">
        <v>10.039999999999999</v>
      </c>
      <c r="C11" s="102">
        <f t="shared" si="0"/>
        <v>0</v>
      </c>
      <c r="D11" s="103">
        <v>6.4799889840000002</v>
      </c>
      <c r="E11" s="104">
        <f t="shared" si="1"/>
        <v>0</v>
      </c>
      <c r="F11" s="105">
        <v>2.4299958689999999</v>
      </c>
      <c r="G11" s="106">
        <f t="shared" si="2"/>
        <v>0</v>
      </c>
      <c r="H11" s="103">
        <v>11.33998072</v>
      </c>
      <c r="I11" s="104">
        <f t="shared" si="3"/>
        <v>0</v>
      </c>
      <c r="J11" s="105">
        <v>116.63980170000001</v>
      </c>
      <c r="K11" s="106">
        <f t="shared" si="4"/>
        <v>0</v>
      </c>
      <c r="L11" s="104">
        <v>39</v>
      </c>
      <c r="M11" s="104">
        <f t="shared" si="5"/>
        <v>0</v>
      </c>
      <c r="N11" s="106">
        <v>67.7</v>
      </c>
      <c r="O11" s="106">
        <f t="shared" si="6"/>
        <v>0</v>
      </c>
      <c r="P11" s="104">
        <v>19.899999999999999</v>
      </c>
      <c r="Q11" s="104">
        <f t="shared" si="7"/>
        <v>0</v>
      </c>
      <c r="R11" s="107">
        <v>4.9800000000000004</v>
      </c>
      <c r="S11" s="102">
        <f t="shared" si="8"/>
        <v>0</v>
      </c>
      <c r="T11" s="103">
        <v>4.8117756790000001</v>
      </c>
      <c r="U11" s="104">
        <f t="shared" si="9"/>
        <v>0</v>
      </c>
      <c r="V11" s="105">
        <v>5.7976630619999998</v>
      </c>
      <c r="W11" s="106">
        <f t="shared" si="10"/>
        <v>0</v>
      </c>
      <c r="X11" s="103">
        <v>1.143944115</v>
      </c>
      <c r="Y11" s="104">
        <f t="shared" si="11"/>
        <v>0</v>
      </c>
      <c r="Z11" s="105">
        <v>0.56587467199999997</v>
      </c>
      <c r="AA11" s="106">
        <f t="shared" si="12"/>
        <v>0</v>
      </c>
      <c r="AB11" s="104">
        <v>20</v>
      </c>
      <c r="AC11" s="104">
        <f t="shared" si="13"/>
        <v>0</v>
      </c>
      <c r="AD11" s="83">
        <f t="shared" si="14"/>
        <v>0</v>
      </c>
      <c r="AE11" s="84">
        <f t="shared" si="15"/>
        <v>1</v>
      </c>
      <c r="AF11" s="101"/>
    </row>
    <row r="12" spans="1:32" x14ac:dyDescent="0.2">
      <c r="A12" s="127" t="s">
        <v>61</v>
      </c>
      <c r="B12" s="102">
        <v>8.33</v>
      </c>
      <c r="C12" s="102">
        <f t="shared" si="0"/>
        <v>0</v>
      </c>
      <c r="D12" s="103">
        <v>3.2866087130000001</v>
      </c>
      <c r="E12" s="104">
        <f t="shared" si="1"/>
        <v>0</v>
      </c>
      <c r="F12" s="105">
        <v>8.2165217819999992</v>
      </c>
      <c r="G12" s="106">
        <f t="shared" si="2"/>
        <v>0</v>
      </c>
      <c r="H12" s="103">
        <v>1.643304356</v>
      </c>
      <c r="I12" s="104">
        <f t="shared" si="3"/>
        <v>1</v>
      </c>
      <c r="J12" s="105">
        <v>95.311652670000001</v>
      </c>
      <c r="K12" s="106">
        <f t="shared" si="4"/>
        <v>0</v>
      </c>
      <c r="L12" s="104">
        <v>25</v>
      </c>
      <c r="M12" s="104">
        <f t="shared" si="5"/>
        <v>0</v>
      </c>
      <c r="N12" s="106">
        <v>52.3</v>
      </c>
      <c r="O12" s="106">
        <f t="shared" si="6"/>
        <v>0</v>
      </c>
      <c r="P12" s="104">
        <v>8.6999999999999993</v>
      </c>
      <c r="Q12" s="104">
        <f t="shared" si="7"/>
        <v>0</v>
      </c>
      <c r="R12" s="107">
        <v>3.99</v>
      </c>
      <c r="S12" s="102">
        <f t="shared" si="8"/>
        <v>0</v>
      </c>
      <c r="T12" s="103">
        <v>6.5344803740000001</v>
      </c>
      <c r="U12" s="104">
        <f t="shared" si="9"/>
        <v>1</v>
      </c>
      <c r="V12" s="105">
        <v>8.6508677820000006</v>
      </c>
      <c r="W12" s="106">
        <f t="shared" si="10"/>
        <v>1</v>
      </c>
      <c r="X12" s="103">
        <v>2.0515799119999998</v>
      </c>
      <c r="Y12" s="104">
        <f t="shared" si="11"/>
        <v>1</v>
      </c>
      <c r="Z12" s="105">
        <v>0.62418957500000005</v>
      </c>
      <c r="AA12" s="106">
        <f t="shared" si="12"/>
        <v>0</v>
      </c>
      <c r="AB12" s="104">
        <v>15.7</v>
      </c>
      <c r="AC12" s="104">
        <f t="shared" si="13"/>
        <v>0</v>
      </c>
      <c r="AD12" s="83">
        <f t="shared" si="14"/>
        <v>0.22857142857142856</v>
      </c>
      <c r="AE12" s="84">
        <f t="shared" si="15"/>
        <v>2</v>
      </c>
      <c r="AF12" s="101"/>
    </row>
    <row r="13" spans="1:32" x14ac:dyDescent="0.2">
      <c r="A13" s="127" t="s">
        <v>62</v>
      </c>
      <c r="B13" s="102">
        <v>6.26</v>
      </c>
      <c r="C13" s="102">
        <f t="shared" si="0"/>
        <v>0</v>
      </c>
      <c r="D13" s="103">
        <v>3.1829850350000002</v>
      </c>
      <c r="E13" s="104">
        <f t="shared" si="1"/>
        <v>0</v>
      </c>
      <c r="F13" s="105">
        <v>2.7055372800000002</v>
      </c>
      <c r="G13" s="106">
        <f t="shared" si="2"/>
        <v>0</v>
      </c>
      <c r="H13" s="103">
        <v>7.1617163289999999</v>
      </c>
      <c r="I13" s="104">
        <f t="shared" si="3"/>
        <v>0</v>
      </c>
      <c r="J13" s="105">
        <v>84.985700440000002</v>
      </c>
      <c r="K13" s="106">
        <f t="shared" si="4"/>
        <v>0</v>
      </c>
      <c r="L13" s="104">
        <v>37</v>
      </c>
      <c r="M13" s="104">
        <f t="shared" si="5"/>
        <v>0</v>
      </c>
      <c r="N13" s="106">
        <v>72.7</v>
      </c>
      <c r="O13" s="106">
        <f t="shared" si="6"/>
        <v>1</v>
      </c>
      <c r="P13" s="104">
        <v>16.100000000000001</v>
      </c>
      <c r="Q13" s="104">
        <f t="shared" si="7"/>
        <v>0</v>
      </c>
      <c r="R13" s="107">
        <v>7.98</v>
      </c>
      <c r="S13" s="102">
        <f t="shared" si="8"/>
        <v>1</v>
      </c>
      <c r="T13" s="103">
        <v>5.874648155</v>
      </c>
      <c r="U13" s="104">
        <f t="shared" si="9"/>
        <v>0</v>
      </c>
      <c r="V13" s="105">
        <v>7.731946142</v>
      </c>
      <c r="W13" s="106">
        <f t="shared" si="10"/>
        <v>0</v>
      </c>
      <c r="X13" s="103">
        <v>1.824377288</v>
      </c>
      <c r="Y13" s="104">
        <f t="shared" si="11"/>
        <v>0</v>
      </c>
      <c r="Z13" s="105">
        <v>0.42584658399999997</v>
      </c>
      <c r="AA13" s="106">
        <f t="shared" si="12"/>
        <v>0</v>
      </c>
      <c r="AB13" s="104">
        <v>7.9</v>
      </c>
      <c r="AC13" s="104">
        <f t="shared" si="13"/>
        <v>0</v>
      </c>
      <c r="AD13" s="83">
        <f t="shared" si="14"/>
        <v>0.17142857142857143</v>
      </c>
      <c r="AE13" s="84">
        <f t="shared" si="15"/>
        <v>2</v>
      </c>
      <c r="AF13" s="101"/>
    </row>
    <row r="14" spans="1:32" x14ac:dyDescent="0.2">
      <c r="A14" s="127" t="s">
        <v>63</v>
      </c>
      <c r="B14" s="102">
        <v>10.16</v>
      </c>
      <c r="C14" s="102">
        <f t="shared" si="0"/>
        <v>0</v>
      </c>
      <c r="D14" s="103">
        <v>3.7411548410000002</v>
      </c>
      <c r="E14" s="104">
        <f t="shared" si="1"/>
        <v>0</v>
      </c>
      <c r="F14" s="105">
        <v>3.7411548410000002</v>
      </c>
      <c r="G14" s="106">
        <f t="shared" si="2"/>
        <v>0</v>
      </c>
      <c r="H14" s="103">
        <v>38.480449790000002</v>
      </c>
      <c r="I14" s="104">
        <f t="shared" si="3"/>
        <v>0</v>
      </c>
      <c r="J14" s="105">
        <v>110.6312932</v>
      </c>
      <c r="K14" s="106">
        <f t="shared" si="4"/>
        <v>0</v>
      </c>
      <c r="L14" s="104">
        <v>49</v>
      </c>
      <c r="M14" s="104">
        <f t="shared" si="5"/>
        <v>1</v>
      </c>
      <c r="N14" s="106">
        <v>46.1</v>
      </c>
      <c r="O14" s="106">
        <f t="shared" si="6"/>
        <v>0</v>
      </c>
      <c r="P14" s="104">
        <v>19.3</v>
      </c>
      <c r="Q14" s="104">
        <f t="shared" si="7"/>
        <v>0</v>
      </c>
      <c r="R14" s="107">
        <v>9.14</v>
      </c>
      <c r="S14" s="102">
        <f t="shared" si="8"/>
        <v>1</v>
      </c>
      <c r="T14" s="103">
        <v>6.242436917</v>
      </c>
      <c r="U14" s="104">
        <f t="shared" si="9"/>
        <v>0</v>
      </c>
      <c r="V14" s="105">
        <v>7.9939584010000004</v>
      </c>
      <c r="W14" s="106">
        <f t="shared" si="10"/>
        <v>0</v>
      </c>
      <c r="X14" s="103">
        <v>1.2104773339999999</v>
      </c>
      <c r="Y14" s="104">
        <f t="shared" si="11"/>
        <v>0</v>
      </c>
      <c r="Z14" s="105">
        <v>0.62916014899999995</v>
      </c>
      <c r="AA14" s="106">
        <f t="shared" si="12"/>
        <v>1</v>
      </c>
      <c r="AB14" s="104">
        <v>11.1</v>
      </c>
      <c r="AC14" s="104">
        <f t="shared" si="13"/>
        <v>0</v>
      </c>
      <c r="AD14" s="83">
        <f t="shared" si="14"/>
        <v>0.22857142857142856</v>
      </c>
      <c r="AE14" s="84">
        <f t="shared" si="15"/>
        <v>2</v>
      </c>
      <c r="AF14" s="101"/>
    </row>
    <row r="15" spans="1:32" x14ac:dyDescent="0.2">
      <c r="A15" s="127" t="s">
        <v>64</v>
      </c>
      <c r="B15" s="102">
        <v>8.34</v>
      </c>
      <c r="C15" s="102">
        <f t="shared" si="0"/>
        <v>0</v>
      </c>
      <c r="D15" s="103">
        <v>4.5094472919999999</v>
      </c>
      <c r="E15" s="104">
        <f t="shared" si="1"/>
        <v>0</v>
      </c>
      <c r="F15" s="105">
        <v>0.75157454899999998</v>
      </c>
      <c r="G15" s="106">
        <f t="shared" si="2"/>
        <v>1</v>
      </c>
      <c r="H15" s="103">
        <v>6.7641709380000004</v>
      </c>
      <c r="I15" s="104">
        <f t="shared" si="3"/>
        <v>0</v>
      </c>
      <c r="J15" s="105">
        <v>127.7676733</v>
      </c>
      <c r="K15" s="106">
        <f t="shared" si="4"/>
        <v>1</v>
      </c>
      <c r="L15" s="104">
        <v>65</v>
      </c>
      <c r="M15" s="104">
        <f t="shared" si="5"/>
        <v>1</v>
      </c>
      <c r="N15" s="106">
        <v>102.1</v>
      </c>
      <c r="O15" s="106">
        <f t="shared" si="6"/>
        <v>1</v>
      </c>
      <c r="P15" s="104">
        <v>26.2</v>
      </c>
      <c r="Q15" s="104">
        <f t="shared" si="7"/>
        <v>1</v>
      </c>
      <c r="R15" s="107">
        <v>9.3800000000000008</v>
      </c>
      <c r="S15" s="102">
        <f t="shared" si="8"/>
        <v>1</v>
      </c>
      <c r="T15" s="103">
        <v>6.242436917</v>
      </c>
      <c r="U15" s="104">
        <f t="shared" si="9"/>
        <v>0</v>
      </c>
      <c r="V15" s="105">
        <v>7.9939584010000004</v>
      </c>
      <c r="W15" s="106">
        <f t="shared" si="10"/>
        <v>0</v>
      </c>
      <c r="X15" s="103">
        <v>1.2104773339999999</v>
      </c>
      <c r="Y15" s="104">
        <f t="shared" si="11"/>
        <v>0</v>
      </c>
      <c r="Z15" s="105">
        <v>0.62916014899999995</v>
      </c>
      <c r="AA15" s="106">
        <f t="shared" si="12"/>
        <v>1</v>
      </c>
      <c r="AB15" s="104">
        <v>22</v>
      </c>
      <c r="AC15" s="104">
        <f t="shared" si="13"/>
        <v>1</v>
      </c>
      <c r="AD15" s="83">
        <f t="shared" si="14"/>
        <v>0.61428571428571432</v>
      </c>
      <c r="AE15" s="84">
        <f t="shared" si="15"/>
        <v>3</v>
      </c>
      <c r="AF15" s="101"/>
    </row>
    <row r="16" spans="1:32" x14ac:dyDescent="0.2">
      <c r="A16" s="127" t="s">
        <v>65</v>
      </c>
      <c r="B16" s="102">
        <v>14.71</v>
      </c>
      <c r="C16" s="102">
        <f t="shared" si="0"/>
        <v>1</v>
      </c>
      <c r="D16" s="103">
        <v>21.777003480000001</v>
      </c>
      <c r="E16" s="104">
        <f t="shared" si="1"/>
        <v>0</v>
      </c>
      <c r="F16" s="105">
        <v>0</v>
      </c>
      <c r="G16" s="106">
        <f t="shared" si="2"/>
        <v>1</v>
      </c>
      <c r="H16" s="103">
        <v>21.777003480000001</v>
      </c>
      <c r="I16" s="104">
        <f t="shared" si="3"/>
        <v>0</v>
      </c>
      <c r="J16" s="105">
        <v>130.66202089999999</v>
      </c>
      <c r="K16" s="106">
        <f t="shared" si="4"/>
        <v>1</v>
      </c>
      <c r="L16" s="104">
        <v>0</v>
      </c>
      <c r="M16" s="104">
        <f t="shared" si="5"/>
        <v>0</v>
      </c>
      <c r="N16" s="106"/>
      <c r="O16" s="106">
        <f t="shared" si="6"/>
        <v>0</v>
      </c>
      <c r="P16" s="104"/>
      <c r="Q16" s="104">
        <f t="shared" si="7"/>
        <v>0</v>
      </c>
      <c r="R16" s="107">
        <v>6.67</v>
      </c>
      <c r="S16" s="102">
        <f t="shared" si="8"/>
        <v>0</v>
      </c>
      <c r="T16" s="103">
        <v>4.8836621490000001</v>
      </c>
      <c r="U16" s="104">
        <f t="shared" si="9"/>
        <v>0</v>
      </c>
      <c r="V16" s="105">
        <v>6.0259512070000003</v>
      </c>
      <c r="W16" s="106">
        <f t="shared" si="10"/>
        <v>0</v>
      </c>
      <c r="X16" s="103">
        <v>1.2788915199999999</v>
      </c>
      <c r="Y16" s="104">
        <f t="shared" si="11"/>
        <v>0</v>
      </c>
      <c r="Z16" s="105">
        <v>0.60788767300000002</v>
      </c>
      <c r="AA16" s="106">
        <f t="shared" si="12"/>
        <v>0</v>
      </c>
      <c r="AB16" s="104">
        <v>41.5</v>
      </c>
      <c r="AC16" s="104">
        <f t="shared" si="13"/>
        <v>1</v>
      </c>
      <c r="AD16" s="83">
        <f t="shared" si="14"/>
        <v>0.31428571428571428</v>
      </c>
      <c r="AE16" s="84">
        <f t="shared" si="15"/>
        <v>2</v>
      </c>
      <c r="AF16" s="101"/>
    </row>
    <row r="17" spans="1:32" x14ac:dyDescent="0.2">
      <c r="A17" s="127" t="s">
        <v>66</v>
      </c>
      <c r="B17" s="102">
        <v>10.17</v>
      </c>
      <c r="C17" s="102">
        <f t="shared" si="0"/>
        <v>0</v>
      </c>
      <c r="D17" s="103">
        <v>3.1321942589999998</v>
      </c>
      <c r="E17" s="104">
        <f t="shared" si="1"/>
        <v>0</v>
      </c>
      <c r="F17" s="105">
        <v>6.2643885170000004</v>
      </c>
      <c r="G17" s="106">
        <f t="shared" si="2"/>
        <v>0</v>
      </c>
      <c r="H17" s="103">
        <v>10.96267991</v>
      </c>
      <c r="I17" s="104">
        <f t="shared" si="3"/>
        <v>0</v>
      </c>
      <c r="J17" s="105">
        <v>86.135342109999996</v>
      </c>
      <c r="K17" s="106">
        <f t="shared" si="4"/>
        <v>0</v>
      </c>
      <c r="L17" s="104">
        <v>42</v>
      </c>
      <c r="M17" s="104">
        <f t="shared" si="5"/>
        <v>0</v>
      </c>
      <c r="N17" s="106">
        <v>56</v>
      </c>
      <c r="O17" s="106">
        <f t="shared" si="6"/>
        <v>0</v>
      </c>
      <c r="P17" s="104">
        <v>19</v>
      </c>
      <c r="Q17" s="104">
        <f t="shared" si="7"/>
        <v>0</v>
      </c>
      <c r="R17" s="107">
        <v>7.71</v>
      </c>
      <c r="S17" s="102">
        <f t="shared" si="8"/>
        <v>1</v>
      </c>
      <c r="T17" s="103">
        <v>4.9933517529999998</v>
      </c>
      <c r="U17" s="104">
        <f t="shared" si="9"/>
        <v>0</v>
      </c>
      <c r="V17" s="105">
        <v>7.0155927330000001</v>
      </c>
      <c r="W17" s="106">
        <f t="shared" si="10"/>
        <v>0</v>
      </c>
      <c r="X17" s="103">
        <v>1.2300853300000001</v>
      </c>
      <c r="Y17" s="104">
        <f t="shared" si="11"/>
        <v>0</v>
      </c>
      <c r="Z17" s="105">
        <v>0.53057715500000002</v>
      </c>
      <c r="AA17" s="106">
        <f t="shared" si="12"/>
        <v>0</v>
      </c>
      <c r="AB17" s="104">
        <v>21.6</v>
      </c>
      <c r="AC17" s="104">
        <f t="shared" si="13"/>
        <v>1</v>
      </c>
      <c r="AD17" s="83">
        <f t="shared" si="14"/>
        <v>0.2</v>
      </c>
      <c r="AE17" s="84">
        <f t="shared" si="15"/>
        <v>2</v>
      </c>
      <c r="AF17" s="101"/>
    </row>
    <row r="18" spans="1:32" x14ac:dyDescent="0.2">
      <c r="A18" s="127" t="s">
        <v>67</v>
      </c>
      <c r="B18" s="102">
        <v>11.03</v>
      </c>
      <c r="C18" s="102">
        <f t="shared" si="0"/>
        <v>1</v>
      </c>
      <c r="D18" s="103">
        <v>5.5330136479999998</v>
      </c>
      <c r="E18" s="104">
        <f t="shared" si="1"/>
        <v>0</v>
      </c>
      <c r="F18" s="105">
        <v>3.0738964709999999</v>
      </c>
      <c r="G18" s="106">
        <f t="shared" si="2"/>
        <v>0</v>
      </c>
      <c r="H18" s="103">
        <v>9.8364687079999999</v>
      </c>
      <c r="I18" s="104">
        <f t="shared" si="3"/>
        <v>0</v>
      </c>
      <c r="J18" s="105">
        <v>63.322267310000001</v>
      </c>
      <c r="K18" s="106">
        <f t="shared" si="4"/>
        <v>0</v>
      </c>
      <c r="L18" s="104">
        <v>7</v>
      </c>
      <c r="M18" s="104">
        <f t="shared" si="5"/>
        <v>0</v>
      </c>
      <c r="N18" s="106">
        <v>23.4</v>
      </c>
      <c r="O18" s="106">
        <f t="shared" si="6"/>
        <v>0</v>
      </c>
      <c r="P18" s="104">
        <v>5.7</v>
      </c>
      <c r="Q18" s="104">
        <f t="shared" si="7"/>
        <v>0</v>
      </c>
      <c r="R18" s="107">
        <v>4.21</v>
      </c>
      <c r="S18" s="102">
        <f t="shared" si="8"/>
        <v>0</v>
      </c>
      <c r="T18" s="103">
        <v>6.5344803740000001</v>
      </c>
      <c r="U18" s="104">
        <f t="shared" si="9"/>
        <v>1</v>
      </c>
      <c r="V18" s="105">
        <v>8.6508677820000006</v>
      </c>
      <c r="W18" s="106">
        <f t="shared" si="10"/>
        <v>1</v>
      </c>
      <c r="X18" s="103">
        <v>2.0515799119999998</v>
      </c>
      <c r="Y18" s="104">
        <f t="shared" si="11"/>
        <v>1</v>
      </c>
      <c r="Z18" s="105">
        <v>0.62418957500000005</v>
      </c>
      <c r="AA18" s="106">
        <f t="shared" si="12"/>
        <v>0</v>
      </c>
      <c r="AB18" s="104">
        <v>6.6</v>
      </c>
      <c r="AC18" s="104">
        <f t="shared" si="13"/>
        <v>0</v>
      </c>
      <c r="AD18" s="83">
        <f t="shared" si="14"/>
        <v>0.27142857142857141</v>
      </c>
      <c r="AE18" s="84">
        <f t="shared" si="15"/>
        <v>2</v>
      </c>
      <c r="AF18" s="101"/>
    </row>
    <row r="19" spans="1:32" x14ac:dyDescent="0.2">
      <c r="A19" s="127" t="s">
        <v>68</v>
      </c>
      <c r="B19" s="102">
        <v>5.17</v>
      </c>
      <c r="C19" s="102">
        <f t="shared" si="0"/>
        <v>0</v>
      </c>
      <c r="D19" s="103">
        <v>2.8885426920000001</v>
      </c>
      <c r="E19" s="104">
        <f t="shared" si="1"/>
        <v>0</v>
      </c>
      <c r="F19" s="105">
        <v>4.4290987939999997</v>
      </c>
      <c r="G19" s="106">
        <f t="shared" si="2"/>
        <v>0</v>
      </c>
      <c r="H19" s="103">
        <v>5.3919463580000002</v>
      </c>
      <c r="I19" s="104">
        <f t="shared" si="3"/>
        <v>0</v>
      </c>
      <c r="J19" s="105">
        <v>91.085379540000005</v>
      </c>
      <c r="K19" s="106">
        <f t="shared" si="4"/>
        <v>0</v>
      </c>
      <c r="L19" s="104">
        <v>28</v>
      </c>
      <c r="M19" s="104">
        <f t="shared" si="5"/>
        <v>0</v>
      </c>
      <c r="N19" s="106">
        <v>49.7</v>
      </c>
      <c r="O19" s="106">
        <f t="shared" si="6"/>
        <v>0</v>
      </c>
      <c r="P19" s="104">
        <v>8.5</v>
      </c>
      <c r="Q19" s="104">
        <f t="shared" si="7"/>
        <v>0</v>
      </c>
      <c r="R19" s="107">
        <v>4.16</v>
      </c>
      <c r="S19" s="102">
        <f t="shared" si="8"/>
        <v>0</v>
      </c>
      <c r="T19" s="103">
        <v>5.874648155</v>
      </c>
      <c r="U19" s="104">
        <f t="shared" si="9"/>
        <v>0</v>
      </c>
      <c r="V19" s="105">
        <v>7.731946142</v>
      </c>
      <c r="W19" s="106">
        <f t="shared" si="10"/>
        <v>0</v>
      </c>
      <c r="X19" s="103">
        <v>1.824377288</v>
      </c>
      <c r="Y19" s="104">
        <f t="shared" si="11"/>
        <v>0</v>
      </c>
      <c r="Z19" s="105">
        <v>0.42584658399999997</v>
      </c>
      <c r="AA19" s="106">
        <f t="shared" si="12"/>
        <v>0</v>
      </c>
      <c r="AB19" s="104">
        <v>4.3</v>
      </c>
      <c r="AC19" s="104">
        <f t="shared" si="13"/>
        <v>0</v>
      </c>
      <c r="AD19" s="83">
        <f t="shared" si="14"/>
        <v>0</v>
      </c>
      <c r="AE19" s="84">
        <f t="shared" si="15"/>
        <v>1</v>
      </c>
      <c r="AF19" s="101"/>
    </row>
    <row r="20" spans="1:32" x14ac:dyDescent="0.2">
      <c r="A20" s="127" t="s">
        <v>69</v>
      </c>
      <c r="B20" s="102">
        <v>10.31</v>
      </c>
      <c r="C20" s="102">
        <f t="shared" si="0"/>
        <v>0</v>
      </c>
      <c r="D20" s="103">
        <v>2.6002392219999999</v>
      </c>
      <c r="E20" s="104">
        <f t="shared" si="1"/>
        <v>1</v>
      </c>
      <c r="F20" s="105">
        <v>5.2004784439999998</v>
      </c>
      <c r="G20" s="106">
        <f t="shared" si="2"/>
        <v>0</v>
      </c>
      <c r="H20" s="103">
        <v>5.2004784439999998</v>
      </c>
      <c r="I20" s="104">
        <f t="shared" si="3"/>
        <v>0</v>
      </c>
      <c r="J20" s="105">
        <v>91.008372769999994</v>
      </c>
      <c r="K20" s="106">
        <f t="shared" si="4"/>
        <v>0</v>
      </c>
      <c r="L20" s="104">
        <v>16</v>
      </c>
      <c r="M20" s="104">
        <f t="shared" si="5"/>
        <v>0</v>
      </c>
      <c r="N20" s="106"/>
      <c r="O20" s="106">
        <f t="shared" si="6"/>
        <v>0</v>
      </c>
      <c r="P20" s="104">
        <v>12.1</v>
      </c>
      <c r="Q20" s="104">
        <f t="shared" si="7"/>
        <v>0</v>
      </c>
      <c r="R20" s="107">
        <v>7.74</v>
      </c>
      <c r="S20" s="102">
        <f t="shared" si="8"/>
        <v>1</v>
      </c>
      <c r="T20" s="103">
        <v>6.242436917</v>
      </c>
      <c r="U20" s="104">
        <f t="shared" si="9"/>
        <v>0</v>
      </c>
      <c r="V20" s="105">
        <v>7.9939584010000004</v>
      </c>
      <c r="W20" s="106">
        <f t="shared" si="10"/>
        <v>0</v>
      </c>
      <c r="X20" s="103">
        <v>1.2104773339999999</v>
      </c>
      <c r="Y20" s="104">
        <f t="shared" si="11"/>
        <v>0</v>
      </c>
      <c r="Z20" s="105">
        <v>0.62916014899999995</v>
      </c>
      <c r="AA20" s="106">
        <f t="shared" si="12"/>
        <v>1</v>
      </c>
      <c r="AB20" s="104">
        <v>17.7</v>
      </c>
      <c r="AC20" s="104">
        <f t="shared" si="13"/>
        <v>0</v>
      </c>
      <c r="AD20" s="83">
        <f t="shared" si="14"/>
        <v>0.21428571428571427</v>
      </c>
      <c r="AE20" s="84">
        <f t="shared" si="15"/>
        <v>2</v>
      </c>
      <c r="AF20" s="101"/>
    </row>
    <row r="21" spans="1:32" x14ac:dyDescent="0.2">
      <c r="A21" s="127" t="s">
        <v>70</v>
      </c>
      <c r="B21" s="102">
        <v>10.99</v>
      </c>
      <c r="C21" s="102">
        <f t="shared" si="0"/>
        <v>1</v>
      </c>
      <c r="D21" s="103">
        <v>3.7648239939999999</v>
      </c>
      <c r="E21" s="104">
        <f t="shared" si="1"/>
        <v>0</v>
      </c>
      <c r="F21" s="105">
        <v>3.7648239939999999</v>
      </c>
      <c r="G21" s="106">
        <f t="shared" si="2"/>
        <v>0</v>
      </c>
      <c r="H21" s="103">
        <v>6.2747066570000003</v>
      </c>
      <c r="I21" s="104">
        <f t="shared" si="3"/>
        <v>0</v>
      </c>
      <c r="J21" s="105">
        <v>87.845893200000006</v>
      </c>
      <c r="K21" s="106">
        <f t="shared" si="4"/>
        <v>0</v>
      </c>
      <c r="L21" s="104">
        <v>6</v>
      </c>
      <c r="M21" s="104">
        <f t="shared" si="5"/>
        <v>0</v>
      </c>
      <c r="N21" s="106">
        <v>38</v>
      </c>
      <c r="O21" s="106">
        <f t="shared" si="6"/>
        <v>0</v>
      </c>
      <c r="P21" s="104">
        <v>16.899999999999999</v>
      </c>
      <c r="Q21" s="104">
        <f t="shared" si="7"/>
        <v>0</v>
      </c>
      <c r="R21" s="107">
        <v>7.14</v>
      </c>
      <c r="S21" s="102">
        <f t="shared" si="8"/>
        <v>0</v>
      </c>
      <c r="T21" s="103">
        <v>4.8836621490000001</v>
      </c>
      <c r="U21" s="104">
        <f t="shared" si="9"/>
        <v>0</v>
      </c>
      <c r="V21" s="105">
        <v>6.0259512070000003</v>
      </c>
      <c r="W21" s="106">
        <f t="shared" si="10"/>
        <v>0</v>
      </c>
      <c r="X21" s="103">
        <v>1.2788915199999999</v>
      </c>
      <c r="Y21" s="104">
        <f t="shared" si="11"/>
        <v>0</v>
      </c>
      <c r="Z21" s="105">
        <v>0.60788767300000002</v>
      </c>
      <c r="AA21" s="106">
        <f t="shared" si="12"/>
        <v>0</v>
      </c>
      <c r="AB21" s="104">
        <v>24</v>
      </c>
      <c r="AC21" s="104">
        <f t="shared" si="13"/>
        <v>1</v>
      </c>
      <c r="AD21" s="83">
        <f t="shared" si="14"/>
        <v>0.2</v>
      </c>
      <c r="AE21" s="84">
        <f t="shared" si="15"/>
        <v>2</v>
      </c>
      <c r="AF21" s="101"/>
    </row>
    <row r="22" spans="1:32" x14ac:dyDescent="0.2">
      <c r="A22" s="127" t="s">
        <v>71</v>
      </c>
      <c r="B22" s="102">
        <v>17.940000000000001</v>
      </c>
      <c r="C22" s="102">
        <f t="shared" si="0"/>
        <v>1</v>
      </c>
      <c r="D22" s="103">
        <v>2.5642340629999998</v>
      </c>
      <c r="E22" s="104">
        <f t="shared" si="1"/>
        <v>1</v>
      </c>
      <c r="F22" s="105">
        <v>2.5642340629999998</v>
      </c>
      <c r="G22" s="106">
        <f t="shared" si="2"/>
        <v>0</v>
      </c>
      <c r="H22" s="103">
        <v>10.256936250000001</v>
      </c>
      <c r="I22" s="104">
        <f t="shared" si="3"/>
        <v>0</v>
      </c>
      <c r="J22" s="105">
        <v>82.055490030000001</v>
      </c>
      <c r="K22" s="106">
        <f t="shared" si="4"/>
        <v>0</v>
      </c>
      <c r="L22" s="104">
        <v>10</v>
      </c>
      <c r="M22" s="104">
        <f t="shared" si="5"/>
        <v>0</v>
      </c>
      <c r="N22" s="106">
        <v>36.799999999999997</v>
      </c>
      <c r="O22" s="106">
        <f t="shared" si="6"/>
        <v>0</v>
      </c>
      <c r="P22" s="104">
        <v>3.2</v>
      </c>
      <c r="Q22" s="104">
        <f t="shared" si="7"/>
        <v>0</v>
      </c>
      <c r="R22" s="107">
        <v>6.47</v>
      </c>
      <c r="S22" s="102">
        <f t="shared" si="8"/>
        <v>0</v>
      </c>
      <c r="T22" s="103">
        <v>6.5344803740000001</v>
      </c>
      <c r="U22" s="104">
        <f t="shared" si="9"/>
        <v>1</v>
      </c>
      <c r="V22" s="105">
        <v>8.6508677820000006</v>
      </c>
      <c r="W22" s="106">
        <f t="shared" si="10"/>
        <v>1</v>
      </c>
      <c r="X22" s="103">
        <v>2.0515799119999998</v>
      </c>
      <c r="Y22" s="104">
        <f t="shared" si="11"/>
        <v>1</v>
      </c>
      <c r="Z22" s="105">
        <v>0.62418957500000005</v>
      </c>
      <c r="AA22" s="106">
        <f t="shared" si="12"/>
        <v>0</v>
      </c>
      <c r="AB22" s="104">
        <v>17.399999999999999</v>
      </c>
      <c r="AC22" s="104">
        <f t="shared" si="13"/>
        <v>0</v>
      </c>
      <c r="AD22" s="83">
        <f t="shared" si="14"/>
        <v>0.32857142857142857</v>
      </c>
      <c r="AE22" s="84">
        <f t="shared" si="15"/>
        <v>3</v>
      </c>
      <c r="AF22" s="101"/>
    </row>
    <row r="23" spans="1:32" x14ac:dyDescent="0.2">
      <c r="A23" s="127" t="s">
        <v>72</v>
      </c>
      <c r="B23" s="102">
        <v>10.220000000000001</v>
      </c>
      <c r="C23" s="102">
        <f t="shared" si="0"/>
        <v>0</v>
      </c>
      <c r="D23" s="103">
        <v>3.0334283809999998</v>
      </c>
      <c r="E23" s="104">
        <f t="shared" si="1"/>
        <v>0</v>
      </c>
      <c r="F23" s="105">
        <v>4.5501425710000003</v>
      </c>
      <c r="G23" s="106">
        <f t="shared" si="2"/>
        <v>0</v>
      </c>
      <c r="H23" s="103">
        <v>4.5501425710000003</v>
      </c>
      <c r="I23" s="104">
        <f t="shared" si="3"/>
        <v>0</v>
      </c>
      <c r="J23" s="105">
        <v>119.820421</v>
      </c>
      <c r="K23" s="106">
        <f t="shared" si="4"/>
        <v>0</v>
      </c>
      <c r="L23" s="104">
        <v>23</v>
      </c>
      <c r="M23" s="104">
        <f t="shared" si="5"/>
        <v>0</v>
      </c>
      <c r="N23" s="106">
        <v>81.2</v>
      </c>
      <c r="O23" s="106">
        <f t="shared" si="6"/>
        <v>1</v>
      </c>
      <c r="P23" s="104">
        <v>12.4</v>
      </c>
      <c r="Q23" s="104">
        <f t="shared" si="7"/>
        <v>0</v>
      </c>
      <c r="R23" s="107">
        <v>4.8099999999999996</v>
      </c>
      <c r="S23" s="102">
        <f t="shared" si="8"/>
        <v>0</v>
      </c>
      <c r="T23" s="103">
        <v>6.5344803740000001</v>
      </c>
      <c r="U23" s="104">
        <f t="shared" si="9"/>
        <v>1</v>
      </c>
      <c r="V23" s="105">
        <v>8.6508677820000006</v>
      </c>
      <c r="W23" s="106">
        <f t="shared" si="10"/>
        <v>1</v>
      </c>
      <c r="X23" s="103">
        <v>2.0515799119999998</v>
      </c>
      <c r="Y23" s="104">
        <f t="shared" si="11"/>
        <v>1</v>
      </c>
      <c r="Z23" s="105">
        <v>0.62418957500000005</v>
      </c>
      <c r="AA23" s="106">
        <f t="shared" si="12"/>
        <v>0</v>
      </c>
      <c r="AB23" s="104">
        <v>19.7</v>
      </c>
      <c r="AC23" s="104">
        <f t="shared" si="13"/>
        <v>0</v>
      </c>
      <c r="AD23" s="83">
        <f t="shared" si="14"/>
        <v>0.24285714285714285</v>
      </c>
      <c r="AE23" s="84">
        <f t="shared" si="15"/>
        <v>2</v>
      </c>
      <c r="AF23" s="101"/>
    </row>
    <row r="24" spans="1:32" x14ac:dyDescent="0.2">
      <c r="A24" s="127" t="s">
        <v>73</v>
      </c>
      <c r="B24" s="102">
        <v>9.7799999999999994</v>
      </c>
      <c r="C24" s="102">
        <f t="shared" si="0"/>
        <v>0</v>
      </c>
      <c r="D24" s="103">
        <v>3.4819345629999998</v>
      </c>
      <c r="E24" s="104">
        <f t="shared" si="1"/>
        <v>0</v>
      </c>
      <c r="F24" s="105">
        <v>6.9638691259999996</v>
      </c>
      <c r="G24" s="106">
        <f t="shared" si="2"/>
        <v>0</v>
      </c>
      <c r="H24" s="103">
        <v>6.9638691259999996</v>
      </c>
      <c r="I24" s="104">
        <f t="shared" si="3"/>
        <v>0</v>
      </c>
      <c r="J24" s="105">
        <v>128.83157879999999</v>
      </c>
      <c r="K24" s="106">
        <f t="shared" si="4"/>
        <v>1</v>
      </c>
      <c r="L24" s="104">
        <v>28</v>
      </c>
      <c r="M24" s="104">
        <f t="shared" si="5"/>
        <v>0</v>
      </c>
      <c r="N24" s="106">
        <v>39.299999999999997</v>
      </c>
      <c r="O24" s="106">
        <f t="shared" si="6"/>
        <v>0</v>
      </c>
      <c r="P24" s="104">
        <v>31.8</v>
      </c>
      <c r="Q24" s="104">
        <f t="shared" si="7"/>
        <v>1</v>
      </c>
      <c r="R24" s="107">
        <v>8.58</v>
      </c>
      <c r="S24" s="102">
        <f t="shared" si="8"/>
        <v>1</v>
      </c>
      <c r="T24" s="103">
        <v>5.9853952870000002</v>
      </c>
      <c r="U24" s="104">
        <f t="shared" si="9"/>
        <v>0</v>
      </c>
      <c r="V24" s="105">
        <v>7.2400182879999999</v>
      </c>
      <c r="W24" s="106">
        <f t="shared" si="10"/>
        <v>0</v>
      </c>
      <c r="X24" s="103">
        <v>1.7262628630000001</v>
      </c>
      <c r="Y24" s="104">
        <f t="shared" si="11"/>
        <v>0</v>
      </c>
      <c r="Z24" s="105">
        <v>0.64542199899999997</v>
      </c>
      <c r="AA24" s="106">
        <f t="shared" si="12"/>
        <v>1</v>
      </c>
      <c r="AB24" s="104">
        <v>20.9</v>
      </c>
      <c r="AC24" s="104">
        <f t="shared" si="13"/>
        <v>0</v>
      </c>
      <c r="AD24" s="83">
        <f t="shared" si="14"/>
        <v>0.3</v>
      </c>
      <c r="AE24" s="84">
        <f t="shared" si="15"/>
        <v>2</v>
      </c>
      <c r="AF24" s="101"/>
    </row>
    <row r="25" spans="1:32" x14ac:dyDescent="0.2">
      <c r="A25" s="127" t="s">
        <v>74</v>
      </c>
      <c r="B25" s="102">
        <v>7.31</v>
      </c>
      <c r="C25" s="102">
        <f t="shared" si="0"/>
        <v>0</v>
      </c>
      <c r="D25" s="103">
        <v>2.399366567</v>
      </c>
      <c r="E25" s="104">
        <f t="shared" si="1"/>
        <v>1</v>
      </c>
      <c r="F25" s="105">
        <v>1.9994721390000001</v>
      </c>
      <c r="G25" s="106">
        <f t="shared" si="2"/>
        <v>1</v>
      </c>
      <c r="H25" s="103">
        <v>3.5990498510000002</v>
      </c>
      <c r="I25" s="104">
        <f t="shared" si="3"/>
        <v>0</v>
      </c>
      <c r="J25" s="105">
        <v>88.376668559999999</v>
      </c>
      <c r="K25" s="106">
        <f t="shared" si="4"/>
        <v>0</v>
      </c>
      <c r="L25" s="104">
        <v>30</v>
      </c>
      <c r="M25" s="104">
        <f t="shared" si="5"/>
        <v>0</v>
      </c>
      <c r="N25" s="106">
        <v>37.299999999999997</v>
      </c>
      <c r="O25" s="106">
        <f t="shared" si="6"/>
        <v>0</v>
      </c>
      <c r="P25" s="104">
        <v>10.7</v>
      </c>
      <c r="Q25" s="104">
        <f t="shared" si="7"/>
        <v>0</v>
      </c>
      <c r="R25" s="107">
        <v>4.5999999999999996</v>
      </c>
      <c r="S25" s="102">
        <f t="shared" si="8"/>
        <v>0</v>
      </c>
      <c r="T25" s="103">
        <v>4.8117756790000001</v>
      </c>
      <c r="U25" s="104">
        <f t="shared" si="9"/>
        <v>0</v>
      </c>
      <c r="V25" s="105">
        <v>5.7976630619999998</v>
      </c>
      <c r="W25" s="106">
        <f t="shared" si="10"/>
        <v>0</v>
      </c>
      <c r="X25" s="103">
        <v>1.143944115</v>
      </c>
      <c r="Y25" s="104">
        <f t="shared" si="11"/>
        <v>0</v>
      </c>
      <c r="Z25" s="105">
        <v>0.56587467199999997</v>
      </c>
      <c r="AA25" s="106">
        <f t="shared" si="12"/>
        <v>0</v>
      </c>
      <c r="AB25" s="104">
        <v>9.1999999999999993</v>
      </c>
      <c r="AC25" s="104">
        <f t="shared" si="13"/>
        <v>0</v>
      </c>
      <c r="AD25" s="83">
        <f t="shared" si="14"/>
        <v>0.12857142857142856</v>
      </c>
      <c r="AE25" s="84">
        <f t="shared" si="15"/>
        <v>1</v>
      </c>
      <c r="AF25" s="101"/>
    </row>
    <row r="26" spans="1:32" x14ac:dyDescent="0.2">
      <c r="A26" s="127" t="s">
        <v>75</v>
      </c>
      <c r="B26" s="102">
        <v>5.89</v>
      </c>
      <c r="C26" s="102">
        <f t="shared" si="0"/>
        <v>0</v>
      </c>
      <c r="D26" s="103">
        <v>5.8031990130000004</v>
      </c>
      <c r="E26" s="104">
        <f t="shared" si="1"/>
        <v>0</v>
      </c>
      <c r="F26" s="105">
        <v>4.7150991979999999</v>
      </c>
      <c r="G26" s="106">
        <f t="shared" si="2"/>
        <v>0</v>
      </c>
      <c r="H26" s="103">
        <v>4.3523992600000003</v>
      </c>
      <c r="I26" s="104">
        <f t="shared" si="3"/>
        <v>0</v>
      </c>
      <c r="J26" s="105">
        <v>123.680679</v>
      </c>
      <c r="K26" s="106">
        <f t="shared" si="4"/>
        <v>1</v>
      </c>
      <c r="L26" s="104">
        <v>35</v>
      </c>
      <c r="M26" s="104">
        <f t="shared" si="5"/>
        <v>0</v>
      </c>
      <c r="N26" s="106">
        <v>61.9</v>
      </c>
      <c r="O26" s="106">
        <f t="shared" si="6"/>
        <v>0</v>
      </c>
      <c r="P26" s="104">
        <v>10.199999999999999</v>
      </c>
      <c r="Q26" s="104">
        <f t="shared" si="7"/>
        <v>0</v>
      </c>
      <c r="R26" s="107">
        <v>2.81</v>
      </c>
      <c r="S26" s="102">
        <f t="shared" si="8"/>
        <v>0</v>
      </c>
      <c r="T26" s="103">
        <v>5.2783385020000004</v>
      </c>
      <c r="U26" s="104">
        <f t="shared" si="9"/>
        <v>0</v>
      </c>
      <c r="V26" s="105">
        <v>6.3912263879999998</v>
      </c>
      <c r="W26" s="106">
        <f t="shared" si="10"/>
        <v>0</v>
      </c>
      <c r="X26" s="103">
        <v>1.3303132849999999</v>
      </c>
      <c r="Y26" s="104">
        <f t="shared" si="11"/>
        <v>0</v>
      </c>
      <c r="Z26" s="105">
        <v>0.68082425700000004</v>
      </c>
      <c r="AA26" s="106">
        <f t="shared" si="12"/>
        <v>1</v>
      </c>
      <c r="AB26" s="104">
        <v>11.8</v>
      </c>
      <c r="AC26" s="104">
        <f t="shared" si="13"/>
        <v>0</v>
      </c>
      <c r="AD26" s="83">
        <f t="shared" si="14"/>
        <v>0.1</v>
      </c>
      <c r="AE26" s="84">
        <f t="shared" si="15"/>
        <v>1</v>
      </c>
      <c r="AF26" s="101"/>
    </row>
    <row r="27" spans="1:32" x14ac:dyDescent="0.2">
      <c r="A27" s="127" t="s">
        <v>76</v>
      </c>
      <c r="B27" s="102">
        <v>6.68</v>
      </c>
      <c r="C27" s="102">
        <f t="shared" si="0"/>
        <v>0</v>
      </c>
      <c r="D27" s="103">
        <v>2.8333829179999999</v>
      </c>
      <c r="E27" s="104">
        <f t="shared" si="1"/>
        <v>0</v>
      </c>
      <c r="F27" s="105">
        <v>3.187555782</v>
      </c>
      <c r="G27" s="106">
        <f t="shared" si="2"/>
        <v>0</v>
      </c>
      <c r="H27" s="103">
        <v>10.62518594</v>
      </c>
      <c r="I27" s="104">
        <f t="shared" si="3"/>
        <v>0</v>
      </c>
      <c r="J27" s="105">
        <v>77.918030229999999</v>
      </c>
      <c r="K27" s="106">
        <f t="shared" si="4"/>
        <v>0</v>
      </c>
      <c r="L27" s="104">
        <v>46</v>
      </c>
      <c r="M27" s="104">
        <f t="shared" si="5"/>
        <v>1</v>
      </c>
      <c r="N27" s="106">
        <v>84.9</v>
      </c>
      <c r="O27" s="106">
        <f t="shared" si="6"/>
        <v>1</v>
      </c>
      <c r="P27" s="104">
        <v>16</v>
      </c>
      <c r="Q27" s="104">
        <f t="shared" si="7"/>
        <v>0</v>
      </c>
      <c r="R27" s="107">
        <v>4.4400000000000004</v>
      </c>
      <c r="S27" s="102">
        <f t="shared" si="8"/>
        <v>0</v>
      </c>
      <c r="T27" s="103">
        <v>5.874648155</v>
      </c>
      <c r="U27" s="104">
        <f t="shared" si="9"/>
        <v>0</v>
      </c>
      <c r="V27" s="105">
        <v>7.731946142</v>
      </c>
      <c r="W27" s="106">
        <f t="shared" si="10"/>
        <v>0</v>
      </c>
      <c r="X27" s="103">
        <v>1.824377288</v>
      </c>
      <c r="Y27" s="104">
        <f t="shared" si="11"/>
        <v>0</v>
      </c>
      <c r="Z27" s="105">
        <v>0.42584658399999997</v>
      </c>
      <c r="AA27" s="106">
        <f t="shared" si="12"/>
        <v>0</v>
      </c>
      <c r="AB27" s="104">
        <v>6.7</v>
      </c>
      <c r="AC27" s="104">
        <f t="shared" si="13"/>
        <v>0</v>
      </c>
      <c r="AD27" s="83">
        <f t="shared" si="14"/>
        <v>0.14285714285714285</v>
      </c>
      <c r="AE27" s="84">
        <f t="shared" si="15"/>
        <v>1</v>
      </c>
      <c r="AF27" s="101"/>
    </row>
    <row r="28" spans="1:32" x14ac:dyDescent="0.2">
      <c r="A28" s="127" t="s">
        <v>77</v>
      </c>
      <c r="B28" s="102">
        <v>9.94</v>
      </c>
      <c r="C28" s="102">
        <f t="shared" si="0"/>
        <v>0</v>
      </c>
      <c r="D28" s="103">
        <v>3.311587244</v>
      </c>
      <c r="E28" s="104">
        <f t="shared" si="1"/>
        <v>0</v>
      </c>
      <c r="F28" s="105">
        <v>16.557936219999998</v>
      </c>
      <c r="G28" s="106">
        <f t="shared" si="2"/>
        <v>0</v>
      </c>
      <c r="H28" s="103">
        <v>3.311587244</v>
      </c>
      <c r="I28" s="104">
        <f t="shared" si="3"/>
        <v>1</v>
      </c>
      <c r="J28" s="105">
        <v>115.9055535</v>
      </c>
      <c r="K28" s="106">
        <f t="shared" si="4"/>
        <v>0</v>
      </c>
      <c r="L28" s="104">
        <v>23</v>
      </c>
      <c r="M28" s="104">
        <f t="shared" si="5"/>
        <v>0</v>
      </c>
      <c r="N28" s="106">
        <v>42.7</v>
      </c>
      <c r="O28" s="106">
        <f t="shared" si="6"/>
        <v>0</v>
      </c>
      <c r="P28" s="104">
        <v>45.1</v>
      </c>
      <c r="Q28" s="104">
        <f t="shared" si="7"/>
        <v>1</v>
      </c>
      <c r="R28" s="107">
        <v>6.08</v>
      </c>
      <c r="S28" s="102">
        <f t="shared" si="8"/>
        <v>0</v>
      </c>
      <c r="T28" s="103">
        <v>4.8836621490000001</v>
      </c>
      <c r="U28" s="104">
        <f t="shared" si="9"/>
        <v>0</v>
      </c>
      <c r="V28" s="105">
        <v>6.0259512070000003</v>
      </c>
      <c r="W28" s="106">
        <f t="shared" si="10"/>
        <v>0</v>
      </c>
      <c r="X28" s="103">
        <v>1.2788915199999999</v>
      </c>
      <c r="Y28" s="104">
        <f t="shared" si="11"/>
        <v>0</v>
      </c>
      <c r="Z28" s="105">
        <v>0.60788767300000002</v>
      </c>
      <c r="AA28" s="106">
        <f t="shared" si="12"/>
        <v>0</v>
      </c>
      <c r="AB28" s="104">
        <v>30</v>
      </c>
      <c r="AC28" s="104">
        <f t="shared" si="13"/>
        <v>1</v>
      </c>
      <c r="AD28" s="83">
        <f t="shared" si="14"/>
        <v>0.25714285714285712</v>
      </c>
      <c r="AE28" s="84">
        <f t="shared" si="15"/>
        <v>2</v>
      </c>
      <c r="AF28" s="101"/>
    </row>
    <row r="29" spans="1:32" x14ac:dyDescent="0.2">
      <c r="A29" s="127" t="s">
        <v>78</v>
      </c>
      <c r="B29" s="102">
        <v>8.86</v>
      </c>
      <c r="C29" s="102">
        <f t="shared" si="0"/>
        <v>0</v>
      </c>
      <c r="D29" s="103">
        <v>4.0066875260000003</v>
      </c>
      <c r="E29" s="104">
        <f t="shared" si="1"/>
        <v>0</v>
      </c>
      <c r="F29" s="105">
        <v>5.0994204869999997</v>
      </c>
      <c r="G29" s="106">
        <f t="shared" si="2"/>
        <v>0</v>
      </c>
      <c r="H29" s="103">
        <v>8.3776193719999998</v>
      </c>
      <c r="I29" s="104">
        <f t="shared" si="3"/>
        <v>0</v>
      </c>
      <c r="J29" s="105">
        <v>109.2732962</v>
      </c>
      <c r="K29" s="106">
        <f t="shared" si="4"/>
        <v>0</v>
      </c>
      <c r="L29" s="104">
        <v>43</v>
      </c>
      <c r="M29" s="104">
        <f t="shared" si="5"/>
        <v>1</v>
      </c>
      <c r="N29" s="106">
        <v>72.599999999999994</v>
      </c>
      <c r="O29" s="106">
        <f t="shared" si="6"/>
        <v>1</v>
      </c>
      <c r="P29" s="104">
        <v>15.1</v>
      </c>
      <c r="Q29" s="104">
        <f t="shared" si="7"/>
        <v>0</v>
      </c>
      <c r="R29" s="107">
        <v>4.41</v>
      </c>
      <c r="S29" s="102">
        <f t="shared" si="8"/>
        <v>0</v>
      </c>
      <c r="T29" s="103">
        <v>5.9853952870000002</v>
      </c>
      <c r="U29" s="104">
        <f t="shared" si="9"/>
        <v>0</v>
      </c>
      <c r="V29" s="105">
        <v>7.2400182879999999</v>
      </c>
      <c r="W29" s="106">
        <f t="shared" si="10"/>
        <v>0</v>
      </c>
      <c r="X29" s="103">
        <v>1.7262628630000001</v>
      </c>
      <c r="Y29" s="104">
        <f t="shared" si="11"/>
        <v>0</v>
      </c>
      <c r="Z29" s="105">
        <v>0.64542199899999997</v>
      </c>
      <c r="AA29" s="106">
        <f t="shared" si="12"/>
        <v>1</v>
      </c>
      <c r="AB29" s="104">
        <v>17.100000000000001</v>
      </c>
      <c r="AC29" s="104">
        <f t="shared" si="13"/>
        <v>0</v>
      </c>
      <c r="AD29" s="83">
        <f t="shared" si="14"/>
        <v>0.2</v>
      </c>
      <c r="AE29" s="84">
        <f t="shared" si="15"/>
        <v>2</v>
      </c>
      <c r="AF29" s="101"/>
    </row>
    <row r="30" spans="1:32" x14ac:dyDescent="0.2">
      <c r="A30" s="127" t="s">
        <v>79</v>
      </c>
      <c r="B30" s="102">
        <v>12.65</v>
      </c>
      <c r="C30" s="102">
        <f t="shared" si="0"/>
        <v>1</v>
      </c>
      <c r="D30" s="103">
        <v>2.2812994280000001</v>
      </c>
      <c r="E30" s="104">
        <f t="shared" si="1"/>
        <v>1</v>
      </c>
      <c r="F30" s="105">
        <v>7.604331427</v>
      </c>
      <c r="G30" s="106">
        <f t="shared" si="2"/>
        <v>0</v>
      </c>
      <c r="H30" s="103">
        <v>9.8856308550000005</v>
      </c>
      <c r="I30" s="104">
        <f t="shared" si="3"/>
        <v>0</v>
      </c>
      <c r="J30" s="105">
        <v>120.1484365</v>
      </c>
      <c r="K30" s="106">
        <f t="shared" si="4"/>
        <v>0</v>
      </c>
      <c r="L30" s="104">
        <v>57</v>
      </c>
      <c r="M30" s="104">
        <f t="shared" si="5"/>
        <v>1</v>
      </c>
      <c r="N30" s="106">
        <v>70.7</v>
      </c>
      <c r="O30" s="106">
        <f t="shared" si="6"/>
        <v>1</v>
      </c>
      <c r="P30" s="104">
        <v>45.7</v>
      </c>
      <c r="Q30" s="104">
        <f t="shared" si="7"/>
        <v>1</v>
      </c>
      <c r="R30" s="107">
        <v>10.36</v>
      </c>
      <c r="S30" s="102">
        <f t="shared" si="8"/>
        <v>1</v>
      </c>
      <c r="T30" s="103">
        <v>5.8288179050000002</v>
      </c>
      <c r="U30" s="104">
        <f t="shared" si="9"/>
        <v>0</v>
      </c>
      <c r="V30" s="105">
        <v>5.47652538</v>
      </c>
      <c r="W30" s="106">
        <f t="shared" si="10"/>
        <v>0</v>
      </c>
      <c r="X30" s="103">
        <v>1.413932027</v>
      </c>
      <c r="Y30" s="104">
        <f t="shared" si="11"/>
        <v>0</v>
      </c>
      <c r="Z30" s="105">
        <v>0.59193266899999997</v>
      </c>
      <c r="AA30" s="106">
        <f t="shared" si="12"/>
        <v>0</v>
      </c>
      <c r="AB30" s="104">
        <v>28.9</v>
      </c>
      <c r="AC30" s="104">
        <f t="shared" si="13"/>
        <v>1</v>
      </c>
      <c r="AD30" s="83">
        <f t="shared" si="14"/>
        <v>0.6</v>
      </c>
      <c r="AE30" s="84">
        <f t="shared" si="15"/>
        <v>3</v>
      </c>
      <c r="AF30" s="101"/>
    </row>
    <row r="31" spans="1:32" x14ac:dyDescent="0.2">
      <c r="A31" s="127" t="s">
        <v>80</v>
      </c>
      <c r="B31" s="102">
        <v>16.670000000000002</v>
      </c>
      <c r="C31" s="102">
        <f t="shared" si="0"/>
        <v>1</v>
      </c>
      <c r="D31" s="103">
        <v>13.704262030000001</v>
      </c>
      <c r="E31" s="104">
        <f t="shared" si="1"/>
        <v>0</v>
      </c>
      <c r="F31" s="105">
        <v>13.704262030000001</v>
      </c>
      <c r="G31" s="106">
        <f t="shared" si="2"/>
        <v>0</v>
      </c>
      <c r="H31" s="103">
        <v>0</v>
      </c>
      <c r="I31" s="104">
        <f t="shared" si="3"/>
        <v>1</v>
      </c>
      <c r="J31" s="105">
        <v>95.92983418</v>
      </c>
      <c r="K31" s="106">
        <f t="shared" si="4"/>
        <v>0</v>
      </c>
      <c r="L31" s="104">
        <v>14</v>
      </c>
      <c r="M31" s="104">
        <f t="shared" si="5"/>
        <v>0</v>
      </c>
      <c r="N31" s="106"/>
      <c r="O31" s="106">
        <f t="shared" si="6"/>
        <v>0</v>
      </c>
      <c r="P31" s="104"/>
      <c r="Q31" s="104">
        <f t="shared" si="7"/>
        <v>0</v>
      </c>
      <c r="R31" s="107">
        <v>7.41</v>
      </c>
      <c r="S31" s="102">
        <f t="shared" si="8"/>
        <v>1</v>
      </c>
      <c r="T31" s="103">
        <v>4.8836621490000001</v>
      </c>
      <c r="U31" s="104">
        <f t="shared" si="9"/>
        <v>0</v>
      </c>
      <c r="V31" s="105">
        <v>6.0259512070000003</v>
      </c>
      <c r="W31" s="106">
        <f t="shared" si="10"/>
        <v>0</v>
      </c>
      <c r="X31" s="103">
        <v>1.2788915199999999</v>
      </c>
      <c r="Y31" s="104">
        <f t="shared" si="11"/>
        <v>0</v>
      </c>
      <c r="Z31" s="105">
        <v>0.60788767300000002</v>
      </c>
      <c r="AA31" s="106">
        <f t="shared" si="12"/>
        <v>0</v>
      </c>
      <c r="AB31" s="104"/>
      <c r="AC31" s="104">
        <f t="shared" si="13"/>
        <v>0</v>
      </c>
      <c r="AD31" s="83">
        <f t="shared" si="14"/>
        <v>0.25714285714285712</v>
      </c>
      <c r="AE31" s="84">
        <f t="shared" si="15"/>
        <v>2</v>
      </c>
      <c r="AF31" s="101"/>
    </row>
    <row r="32" spans="1:32" x14ac:dyDescent="0.2">
      <c r="A32" s="127" t="s">
        <v>81</v>
      </c>
      <c r="B32" s="102">
        <v>8.57</v>
      </c>
      <c r="C32" s="102">
        <f t="shared" si="0"/>
        <v>0</v>
      </c>
      <c r="D32" s="103">
        <v>3.2418273530000001</v>
      </c>
      <c r="E32" s="104">
        <f t="shared" si="1"/>
        <v>0</v>
      </c>
      <c r="F32" s="105">
        <v>2.5934618829999998</v>
      </c>
      <c r="G32" s="106">
        <f t="shared" si="2"/>
        <v>0</v>
      </c>
      <c r="H32" s="103">
        <v>4.5385582949999996</v>
      </c>
      <c r="I32" s="104">
        <f t="shared" si="3"/>
        <v>0</v>
      </c>
      <c r="J32" s="105">
        <v>99.199917009999993</v>
      </c>
      <c r="K32" s="106">
        <f t="shared" si="4"/>
        <v>0</v>
      </c>
      <c r="L32" s="104">
        <v>23</v>
      </c>
      <c r="M32" s="104">
        <f t="shared" si="5"/>
        <v>0</v>
      </c>
      <c r="N32" s="106">
        <v>43.8</v>
      </c>
      <c r="O32" s="106">
        <f t="shared" si="6"/>
        <v>0</v>
      </c>
      <c r="P32" s="104">
        <v>18.399999999999999</v>
      </c>
      <c r="Q32" s="104">
        <f t="shared" si="7"/>
        <v>0</v>
      </c>
      <c r="R32" s="107">
        <v>4.51</v>
      </c>
      <c r="S32" s="102">
        <f t="shared" si="8"/>
        <v>0</v>
      </c>
      <c r="T32" s="103">
        <v>4.8117756790000001</v>
      </c>
      <c r="U32" s="104">
        <f t="shared" si="9"/>
        <v>0</v>
      </c>
      <c r="V32" s="105">
        <v>5.7976630619999998</v>
      </c>
      <c r="W32" s="106">
        <f t="shared" si="10"/>
        <v>0</v>
      </c>
      <c r="X32" s="103">
        <v>1.143944115</v>
      </c>
      <c r="Y32" s="104">
        <f t="shared" si="11"/>
        <v>0</v>
      </c>
      <c r="Z32" s="105">
        <v>0.56587467199999997</v>
      </c>
      <c r="AA32" s="106">
        <f t="shared" si="12"/>
        <v>0</v>
      </c>
      <c r="AB32" s="104">
        <v>11.3</v>
      </c>
      <c r="AC32" s="104">
        <f t="shared" si="13"/>
        <v>0</v>
      </c>
      <c r="AD32" s="83">
        <f t="shared" si="14"/>
        <v>0</v>
      </c>
      <c r="AE32" s="84">
        <f t="shared" si="15"/>
        <v>1</v>
      </c>
      <c r="AF32" s="101"/>
    </row>
    <row r="33" spans="1:32" x14ac:dyDescent="0.2">
      <c r="A33" s="127" t="s">
        <v>82</v>
      </c>
      <c r="B33" s="102">
        <v>2.5</v>
      </c>
      <c r="C33" s="102">
        <f t="shared" si="0"/>
        <v>0</v>
      </c>
      <c r="D33" s="103">
        <v>0</v>
      </c>
      <c r="E33" s="104">
        <f t="shared" si="1"/>
        <v>1</v>
      </c>
      <c r="F33" s="105">
        <v>6.854009596</v>
      </c>
      <c r="G33" s="106">
        <f t="shared" si="2"/>
        <v>0</v>
      </c>
      <c r="H33" s="103">
        <v>6.854009596</v>
      </c>
      <c r="I33" s="104">
        <f t="shared" si="3"/>
        <v>0</v>
      </c>
      <c r="J33" s="105">
        <v>123.37217269999999</v>
      </c>
      <c r="K33" s="106">
        <f t="shared" si="4"/>
        <v>0</v>
      </c>
      <c r="L33" s="104">
        <v>7</v>
      </c>
      <c r="M33" s="104">
        <f t="shared" si="5"/>
        <v>0</v>
      </c>
      <c r="N33" s="106"/>
      <c r="O33" s="106">
        <f t="shared" si="6"/>
        <v>0</v>
      </c>
      <c r="P33" s="104"/>
      <c r="Q33" s="104">
        <f t="shared" si="7"/>
        <v>0</v>
      </c>
      <c r="R33" s="107">
        <v>5.08</v>
      </c>
      <c r="S33" s="102">
        <f t="shared" si="8"/>
        <v>0</v>
      </c>
      <c r="T33" s="103">
        <v>4.8117756790000001</v>
      </c>
      <c r="U33" s="104">
        <f t="shared" si="9"/>
        <v>0</v>
      </c>
      <c r="V33" s="105">
        <v>5.7976630619999998</v>
      </c>
      <c r="W33" s="106">
        <f t="shared" si="10"/>
        <v>0</v>
      </c>
      <c r="X33" s="103">
        <v>1.143944115</v>
      </c>
      <c r="Y33" s="104">
        <f t="shared" si="11"/>
        <v>0</v>
      </c>
      <c r="Z33" s="105">
        <v>0.56587467199999997</v>
      </c>
      <c r="AA33" s="106">
        <f t="shared" si="12"/>
        <v>0</v>
      </c>
      <c r="AB33" s="104">
        <v>12.9</v>
      </c>
      <c r="AC33" s="104">
        <f t="shared" si="13"/>
        <v>0</v>
      </c>
      <c r="AD33" s="83">
        <f t="shared" si="14"/>
        <v>5.7142857142857141E-2</v>
      </c>
      <c r="AE33" s="84">
        <f t="shared" si="15"/>
        <v>1</v>
      </c>
      <c r="AF33" s="101"/>
    </row>
    <row r="34" spans="1:32" x14ac:dyDescent="0.2">
      <c r="A34" s="127" t="s">
        <v>83</v>
      </c>
      <c r="B34" s="102">
        <v>16.28</v>
      </c>
      <c r="C34" s="102">
        <f t="shared" si="0"/>
        <v>1</v>
      </c>
      <c r="D34" s="103">
        <v>2.719608376</v>
      </c>
      <c r="E34" s="104">
        <f t="shared" si="1"/>
        <v>0</v>
      </c>
      <c r="F34" s="105">
        <v>8.1588251290000002</v>
      </c>
      <c r="G34" s="106">
        <f t="shared" si="2"/>
        <v>0</v>
      </c>
      <c r="H34" s="103">
        <v>5.4392167530000002</v>
      </c>
      <c r="I34" s="104">
        <f t="shared" si="3"/>
        <v>0</v>
      </c>
      <c r="J34" s="105">
        <v>67.990209410000006</v>
      </c>
      <c r="K34" s="106">
        <f t="shared" si="4"/>
        <v>0</v>
      </c>
      <c r="L34" s="104">
        <v>35</v>
      </c>
      <c r="M34" s="104">
        <f t="shared" si="5"/>
        <v>0</v>
      </c>
      <c r="N34" s="106">
        <v>35.1</v>
      </c>
      <c r="O34" s="106">
        <f t="shared" si="6"/>
        <v>0</v>
      </c>
      <c r="P34" s="104">
        <v>76</v>
      </c>
      <c r="Q34" s="104">
        <f t="shared" si="7"/>
        <v>1</v>
      </c>
      <c r="R34" s="107">
        <v>15.03</v>
      </c>
      <c r="S34" s="102">
        <f t="shared" si="8"/>
        <v>1</v>
      </c>
      <c r="T34" s="103">
        <v>5.8288179050000002</v>
      </c>
      <c r="U34" s="104">
        <f t="shared" si="9"/>
        <v>0</v>
      </c>
      <c r="V34" s="105">
        <v>5.47652538</v>
      </c>
      <c r="W34" s="106">
        <f t="shared" si="10"/>
        <v>0</v>
      </c>
      <c r="X34" s="103">
        <v>1.413932027</v>
      </c>
      <c r="Y34" s="104">
        <f t="shared" si="11"/>
        <v>0</v>
      </c>
      <c r="Z34" s="105">
        <v>0.59193266899999997</v>
      </c>
      <c r="AA34" s="106">
        <f t="shared" si="12"/>
        <v>0</v>
      </c>
      <c r="AB34" s="104">
        <v>29.4</v>
      </c>
      <c r="AC34" s="104">
        <f t="shared" si="13"/>
        <v>1</v>
      </c>
      <c r="AD34" s="83">
        <f t="shared" si="14"/>
        <v>0.4</v>
      </c>
      <c r="AE34" s="84">
        <f t="shared" si="15"/>
        <v>3</v>
      </c>
      <c r="AF34" s="101"/>
    </row>
    <row r="35" spans="1:32" x14ac:dyDescent="0.2">
      <c r="A35" s="127" t="s">
        <v>84</v>
      </c>
      <c r="B35" s="102">
        <v>8.11</v>
      </c>
      <c r="C35" s="102">
        <f t="shared" si="0"/>
        <v>0</v>
      </c>
      <c r="D35" s="103">
        <v>2.198237014</v>
      </c>
      <c r="E35" s="104">
        <f t="shared" si="1"/>
        <v>1</v>
      </c>
      <c r="F35" s="105">
        <v>4.3964740280000001</v>
      </c>
      <c r="G35" s="106">
        <f t="shared" si="2"/>
        <v>0</v>
      </c>
      <c r="H35" s="103">
        <v>4.3964740280000001</v>
      </c>
      <c r="I35" s="104">
        <f t="shared" si="3"/>
        <v>0</v>
      </c>
      <c r="J35" s="105">
        <v>101.1189026</v>
      </c>
      <c r="K35" s="106">
        <f t="shared" si="4"/>
        <v>0</v>
      </c>
      <c r="L35" s="104">
        <v>29</v>
      </c>
      <c r="M35" s="104">
        <f t="shared" si="5"/>
        <v>0</v>
      </c>
      <c r="N35" s="106">
        <v>46.6</v>
      </c>
      <c r="O35" s="106">
        <f t="shared" si="6"/>
        <v>0</v>
      </c>
      <c r="P35" s="104">
        <v>13.7</v>
      </c>
      <c r="Q35" s="104">
        <f t="shared" si="7"/>
        <v>0</v>
      </c>
      <c r="R35" s="107">
        <v>4.78</v>
      </c>
      <c r="S35" s="102">
        <f t="shared" si="8"/>
        <v>0</v>
      </c>
      <c r="T35" s="103">
        <v>4.8117756790000001</v>
      </c>
      <c r="U35" s="104">
        <f t="shared" si="9"/>
        <v>0</v>
      </c>
      <c r="V35" s="105">
        <v>5.7976630619999998</v>
      </c>
      <c r="W35" s="106">
        <f t="shared" si="10"/>
        <v>0</v>
      </c>
      <c r="X35" s="103">
        <v>1.143944115</v>
      </c>
      <c r="Y35" s="104">
        <f t="shared" si="11"/>
        <v>0</v>
      </c>
      <c r="Z35" s="105">
        <v>0.56587467199999997</v>
      </c>
      <c r="AA35" s="106">
        <f t="shared" si="12"/>
        <v>0</v>
      </c>
      <c r="AB35" s="104">
        <v>22.4</v>
      </c>
      <c r="AC35" s="104">
        <f t="shared" si="13"/>
        <v>1</v>
      </c>
      <c r="AD35" s="83">
        <f t="shared" si="14"/>
        <v>0.15714285714285714</v>
      </c>
      <c r="AE35" s="84">
        <f t="shared" si="15"/>
        <v>2</v>
      </c>
      <c r="AF35" s="101"/>
    </row>
    <row r="36" spans="1:32" x14ac:dyDescent="0.2">
      <c r="A36" s="127" t="s">
        <v>85</v>
      </c>
      <c r="B36" s="102">
        <v>8.89</v>
      </c>
      <c r="C36" s="102">
        <f t="shared" si="0"/>
        <v>0</v>
      </c>
      <c r="D36" s="103">
        <v>3.5313644009999998</v>
      </c>
      <c r="E36" s="104">
        <f t="shared" si="1"/>
        <v>0</v>
      </c>
      <c r="F36" s="105">
        <v>2.3542429340000002</v>
      </c>
      <c r="G36" s="106">
        <f t="shared" si="2"/>
        <v>1</v>
      </c>
      <c r="H36" s="103">
        <v>10.5940932</v>
      </c>
      <c r="I36" s="104">
        <f t="shared" si="3"/>
        <v>0</v>
      </c>
      <c r="J36" s="105">
        <v>96.523960310000007</v>
      </c>
      <c r="K36" s="106">
        <f t="shared" si="4"/>
        <v>0</v>
      </c>
      <c r="L36" s="104">
        <v>44</v>
      </c>
      <c r="M36" s="104">
        <f t="shared" si="5"/>
        <v>1</v>
      </c>
      <c r="N36" s="106">
        <v>46.3</v>
      </c>
      <c r="O36" s="106">
        <f t="shared" si="6"/>
        <v>0</v>
      </c>
      <c r="P36" s="104">
        <v>19.7</v>
      </c>
      <c r="Q36" s="104">
        <f t="shared" si="7"/>
        <v>0</v>
      </c>
      <c r="R36" s="107">
        <v>7.3</v>
      </c>
      <c r="S36" s="102">
        <f t="shared" si="8"/>
        <v>0</v>
      </c>
      <c r="T36" s="103">
        <v>6.242436917</v>
      </c>
      <c r="U36" s="104">
        <f t="shared" si="9"/>
        <v>0</v>
      </c>
      <c r="V36" s="105">
        <v>7.9939584010000004</v>
      </c>
      <c r="W36" s="106">
        <f t="shared" si="10"/>
        <v>0</v>
      </c>
      <c r="X36" s="103">
        <v>1.2104773339999999</v>
      </c>
      <c r="Y36" s="104">
        <f t="shared" si="11"/>
        <v>0</v>
      </c>
      <c r="Z36" s="105">
        <v>0.62916014899999995</v>
      </c>
      <c r="AA36" s="106">
        <f t="shared" si="12"/>
        <v>1</v>
      </c>
      <c r="AB36" s="104">
        <v>14.4</v>
      </c>
      <c r="AC36" s="104">
        <f t="shared" si="13"/>
        <v>0</v>
      </c>
      <c r="AD36" s="83">
        <f t="shared" si="14"/>
        <v>0.2</v>
      </c>
      <c r="AE36" s="84">
        <f t="shared" si="15"/>
        <v>2</v>
      </c>
      <c r="AF36" s="101"/>
    </row>
    <row r="37" spans="1:32" x14ac:dyDescent="0.2">
      <c r="A37" s="127" t="s">
        <v>86</v>
      </c>
      <c r="B37" s="102">
        <v>8.14</v>
      </c>
      <c r="C37" s="102">
        <f t="shared" si="0"/>
        <v>0</v>
      </c>
      <c r="D37" s="103">
        <v>2.2828965389999998</v>
      </c>
      <c r="E37" s="104">
        <f t="shared" si="1"/>
        <v>1</v>
      </c>
      <c r="F37" s="105">
        <v>6.8486896169999998</v>
      </c>
      <c r="G37" s="106">
        <f t="shared" si="2"/>
        <v>0</v>
      </c>
      <c r="H37" s="103">
        <v>4.5657930779999996</v>
      </c>
      <c r="I37" s="104">
        <f t="shared" si="3"/>
        <v>0</v>
      </c>
      <c r="J37" s="105">
        <v>86.750068490000004</v>
      </c>
      <c r="K37" s="106">
        <f t="shared" si="4"/>
        <v>0</v>
      </c>
      <c r="L37" s="104">
        <v>14</v>
      </c>
      <c r="M37" s="104">
        <f t="shared" si="5"/>
        <v>0</v>
      </c>
      <c r="N37" s="106"/>
      <c r="O37" s="106">
        <f t="shared" si="6"/>
        <v>0</v>
      </c>
      <c r="P37" s="104">
        <v>12.5</v>
      </c>
      <c r="Q37" s="104">
        <f t="shared" si="7"/>
        <v>0</v>
      </c>
      <c r="R37" s="107">
        <v>4.66</v>
      </c>
      <c r="S37" s="102">
        <f t="shared" si="8"/>
        <v>0</v>
      </c>
      <c r="T37" s="103">
        <v>4.8836621490000001</v>
      </c>
      <c r="U37" s="104">
        <f t="shared" si="9"/>
        <v>0</v>
      </c>
      <c r="V37" s="105">
        <v>6.0259512070000003</v>
      </c>
      <c r="W37" s="106">
        <f t="shared" si="10"/>
        <v>0</v>
      </c>
      <c r="X37" s="103">
        <v>1.2788915199999999</v>
      </c>
      <c r="Y37" s="104">
        <f t="shared" si="11"/>
        <v>0</v>
      </c>
      <c r="Z37" s="105">
        <v>0.60788767300000002</v>
      </c>
      <c r="AA37" s="106">
        <f t="shared" si="12"/>
        <v>0</v>
      </c>
      <c r="AB37" s="104">
        <v>18.8</v>
      </c>
      <c r="AC37" s="104">
        <f t="shared" si="13"/>
        <v>0</v>
      </c>
      <c r="AD37" s="83">
        <f t="shared" si="14"/>
        <v>5.7142857142857141E-2</v>
      </c>
      <c r="AE37" s="84">
        <f t="shared" si="15"/>
        <v>1</v>
      </c>
      <c r="AF37" s="101"/>
    </row>
    <row r="38" spans="1:32" x14ac:dyDescent="0.2">
      <c r="A38" s="127" t="s">
        <v>87</v>
      </c>
      <c r="B38" s="102">
        <v>8.41</v>
      </c>
      <c r="C38" s="102">
        <f t="shared" si="0"/>
        <v>0</v>
      </c>
      <c r="D38" s="103">
        <v>4.0793016240000002</v>
      </c>
      <c r="E38" s="104">
        <f t="shared" si="1"/>
        <v>0</v>
      </c>
      <c r="F38" s="105">
        <v>0</v>
      </c>
      <c r="G38" s="106">
        <f t="shared" si="2"/>
        <v>1</v>
      </c>
      <c r="H38" s="103">
        <v>8.1586032470000003</v>
      </c>
      <c r="I38" s="104">
        <f t="shared" si="3"/>
        <v>0</v>
      </c>
      <c r="J38" s="105">
        <v>89.744635720000005</v>
      </c>
      <c r="K38" s="106">
        <f t="shared" si="4"/>
        <v>0</v>
      </c>
      <c r="L38" s="104">
        <v>8</v>
      </c>
      <c r="M38" s="104">
        <f t="shared" si="5"/>
        <v>0</v>
      </c>
      <c r="N38" s="106"/>
      <c r="O38" s="106">
        <f t="shared" si="6"/>
        <v>0</v>
      </c>
      <c r="P38" s="104">
        <v>14.8</v>
      </c>
      <c r="Q38" s="104">
        <f t="shared" si="7"/>
        <v>0</v>
      </c>
      <c r="R38" s="107">
        <v>3.85</v>
      </c>
      <c r="S38" s="102">
        <f t="shared" si="8"/>
        <v>0</v>
      </c>
      <c r="T38" s="103">
        <v>4.8117756790000001</v>
      </c>
      <c r="U38" s="104">
        <f t="shared" si="9"/>
        <v>0</v>
      </c>
      <c r="V38" s="105">
        <v>5.7976630619999998</v>
      </c>
      <c r="W38" s="106">
        <f t="shared" si="10"/>
        <v>0</v>
      </c>
      <c r="X38" s="103">
        <v>1.143944115</v>
      </c>
      <c r="Y38" s="104">
        <f t="shared" si="11"/>
        <v>0</v>
      </c>
      <c r="Z38" s="105">
        <v>0.56587467199999997</v>
      </c>
      <c r="AA38" s="106">
        <f t="shared" si="12"/>
        <v>0</v>
      </c>
      <c r="AB38" s="104">
        <v>11.6</v>
      </c>
      <c r="AC38" s="104">
        <f t="shared" si="13"/>
        <v>0</v>
      </c>
      <c r="AD38" s="83">
        <f t="shared" si="14"/>
        <v>7.1428571428571425E-2</v>
      </c>
      <c r="AE38" s="84">
        <f t="shared" si="15"/>
        <v>1</v>
      </c>
      <c r="AF38" s="101"/>
    </row>
    <row r="39" spans="1:32" x14ac:dyDescent="0.2">
      <c r="A39" s="127" t="s">
        <v>88</v>
      </c>
      <c r="B39" s="102">
        <v>11.96</v>
      </c>
      <c r="C39" s="102">
        <f t="shared" si="0"/>
        <v>1</v>
      </c>
      <c r="D39" s="103">
        <v>3.3212975839999999</v>
      </c>
      <c r="E39" s="104">
        <f t="shared" si="1"/>
        <v>0</v>
      </c>
      <c r="F39" s="105">
        <v>3.7957686669999999</v>
      </c>
      <c r="G39" s="106">
        <f t="shared" si="2"/>
        <v>0</v>
      </c>
      <c r="H39" s="103">
        <v>7.1170662499999997</v>
      </c>
      <c r="I39" s="104">
        <f t="shared" si="3"/>
        <v>0</v>
      </c>
      <c r="J39" s="105">
        <v>130.4795479</v>
      </c>
      <c r="K39" s="106">
        <f t="shared" si="4"/>
        <v>1</v>
      </c>
      <c r="L39" s="104">
        <v>42</v>
      </c>
      <c r="M39" s="104">
        <f t="shared" si="5"/>
        <v>0</v>
      </c>
      <c r="N39" s="106">
        <v>69.2</v>
      </c>
      <c r="O39" s="106">
        <f t="shared" si="6"/>
        <v>1</v>
      </c>
      <c r="P39" s="104">
        <v>27.2</v>
      </c>
      <c r="Q39" s="104">
        <f t="shared" si="7"/>
        <v>1</v>
      </c>
      <c r="R39" s="107">
        <v>6.33</v>
      </c>
      <c r="S39" s="102">
        <f t="shared" si="8"/>
        <v>0</v>
      </c>
      <c r="T39" s="103">
        <v>5.9562822930000001</v>
      </c>
      <c r="U39" s="104">
        <f t="shared" si="9"/>
        <v>0</v>
      </c>
      <c r="V39" s="105">
        <v>7.0995569100000004</v>
      </c>
      <c r="W39" s="106">
        <f t="shared" si="10"/>
        <v>0</v>
      </c>
      <c r="X39" s="103">
        <v>1.194502371</v>
      </c>
      <c r="Y39" s="104">
        <f t="shared" si="11"/>
        <v>0</v>
      </c>
      <c r="Z39" s="105">
        <v>0.62217843900000003</v>
      </c>
      <c r="AA39" s="106">
        <f t="shared" si="12"/>
        <v>0</v>
      </c>
      <c r="AB39" s="104">
        <v>17.600000000000001</v>
      </c>
      <c r="AC39" s="104">
        <f t="shared" si="13"/>
        <v>0</v>
      </c>
      <c r="AD39" s="83">
        <f t="shared" si="14"/>
        <v>0.31428571428571428</v>
      </c>
      <c r="AE39" s="84">
        <f t="shared" si="15"/>
        <v>2</v>
      </c>
      <c r="AF39" s="101"/>
    </row>
    <row r="40" spans="1:32" x14ac:dyDescent="0.2">
      <c r="A40" s="127" t="s">
        <v>89</v>
      </c>
      <c r="B40" s="102">
        <v>5.5</v>
      </c>
      <c r="C40" s="102">
        <f t="shared" si="0"/>
        <v>0</v>
      </c>
      <c r="D40" s="103">
        <v>3.1313144340000001</v>
      </c>
      <c r="E40" s="104">
        <f t="shared" si="1"/>
        <v>0</v>
      </c>
      <c r="F40" s="105">
        <v>2.5787295339999998</v>
      </c>
      <c r="G40" s="106">
        <f t="shared" si="2"/>
        <v>0</v>
      </c>
      <c r="H40" s="103">
        <v>5.1574590669999996</v>
      </c>
      <c r="I40" s="104">
        <f t="shared" si="3"/>
        <v>0</v>
      </c>
      <c r="J40" s="105">
        <v>88.413584009999994</v>
      </c>
      <c r="K40" s="106">
        <f t="shared" si="4"/>
        <v>0</v>
      </c>
      <c r="L40" s="104">
        <v>30</v>
      </c>
      <c r="M40" s="104">
        <f t="shared" si="5"/>
        <v>0</v>
      </c>
      <c r="N40" s="106">
        <v>53.2</v>
      </c>
      <c r="O40" s="106">
        <f t="shared" si="6"/>
        <v>0</v>
      </c>
      <c r="P40" s="104">
        <v>11.8</v>
      </c>
      <c r="Q40" s="104">
        <f t="shared" si="7"/>
        <v>0</v>
      </c>
      <c r="R40" s="107">
        <v>4.28</v>
      </c>
      <c r="S40" s="102">
        <f t="shared" si="8"/>
        <v>0</v>
      </c>
      <c r="T40" s="103">
        <v>5.2783385020000004</v>
      </c>
      <c r="U40" s="104">
        <f t="shared" si="9"/>
        <v>0</v>
      </c>
      <c r="V40" s="105">
        <v>6.3912263879999998</v>
      </c>
      <c r="W40" s="106">
        <f t="shared" si="10"/>
        <v>0</v>
      </c>
      <c r="X40" s="103">
        <v>1.3303132849999999</v>
      </c>
      <c r="Y40" s="104">
        <f t="shared" si="11"/>
        <v>0</v>
      </c>
      <c r="Z40" s="105">
        <v>0.68082425700000004</v>
      </c>
      <c r="AA40" s="106">
        <f t="shared" si="12"/>
        <v>1</v>
      </c>
      <c r="AB40" s="104">
        <v>6.7</v>
      </c>
      <c r="AC40" s="104">
        <f t="shared" si="13"/>
        <v>0</v>
      </c>
      <c r="AD40" s="83">
        <f t="shared" si="14"/>
        <v>5.7142857142857141E-2</v>
      </c>
      <c r="AE40" s="84">
        <f t="shared" si="15"/>
        <v>1</v>
      </c>
      <c r="AF40" s="101"/>
    </row>
    <row r="41" spans="1:32" x14ac:dyDescent="0.2">
      <c r="A41" s="127" t="s">
        <v>90</v>
      </c>
      <c r="B41" s="102">
        <v>9.61</v>
      </c>
      <c r="C41" s="102">
        <f t="shared" si="0"/>
        <v>0</v>
      </c>
      <c r="D41" s="103">
        <v>4.594057587</v>
      </c>
      <c r="E41" s="104">
        <f t="shared" si="1"/>
        <v>0</v>
      </c>
      <c r="F41" s="105">
        <v>3.44554319</v>
      </c>
      <c r="G41" s="106">
        <f t="shared" si="2"/>
        <v>0</v>
      </c>
      <c r="H41" s="103">
        <v>9.1881151729999999</v>
      </c>
      <c r="I41" s="104">
        <f t="shared" si="3"/>
        <v>0</v>
      </c>
      <c r="J41" s="105">
        <v>88.435608540000004</v>
      </c>
      <c r="K41" s="106">
        <f t="shared" si="4"/>
        <v>0</v>
      </c>
      <c r="L41" s="104">
        <v>61</v>
      </c>
      <c r="M41" s="104">
        <f t="shared" si="5"/>
        <v>1</v>
      </c>
      <c r="N41" s="106">
        <v>69.900000000000006</v>
      </c>
      <c r="O41" s="106">
        <f t="shared" si="6"/>
        <v>1</v>
      </c>
      <c r="P41" s="104">
        <v>26.8</v>
      </c>
      <c r="Q41" s="104">
        <f t="shared" si="7"/>
        <v>1</v>
      </c>
      <c r="R41" s="107">
        <v>8.3800000000000008</v>
      </c>
      <c r="S41" s="102">
        <f t="shared" si="8"/>
        <v>1</v>
      </c>
      <c r="T41" s="103">
        <v>4.8836621490000001</v>
      </c>
      <c r="U41" s="104">
        <f t="shared" si="9"/>
        <v>0</v>
      </c>
      <c r="V41" s="105">
        <v>6.0259512070000003</v>
      </c>
      <c r="W41" s="106">
        <f t="shared" si="10"/>
        <v>0</v>
      </c>
      <c r="X41" s="103">
        <v>1.2788915199999999</v>
      </c>
      <c r="Y41" s="104">
        <f t="shared" si="11"/>
        <v>0</v>
      </c>
      <c r="Z41" s="105">
        <v>0.60788767300000002</v>
      </c>
      <c r="AA41" s="106">
        <f t="shared" si="12"/>
        <v>0</v>
      </c>
      <c r="AB41" s="104">
        <v>24.1</v>
      </c>
      <c r="AC41" s="104">
        <f t="shared" si="13"/>
        <v>1</v>
      </c>
      <c r="AD41" s="83">
        <f t="shared" si="14"/>
        <v>0.44285714285714284</v>
      </c>
      <c r="AE41" s="84">
        <f t="shared" si="15"/>
        <v>3</v>
      </c>
      <c r="AF41" s="101"/>
    </row>
    <row r="42" spans="1:32" x14ac:dyDescent="0.2">
      <c r="A42" s="127" t="s">
        <v>91</v>
      </c>
      <c r="B42" s="102">
        <v>8.74</v>
      </c>
      <c r="C42" s="102">
        <f t="shared" si="0"/>
        <v>0</v>
      </c>
      <c r="D42" s="103">
        <v>2.8621721020000002</v>
      </c>
      <c r="E42" s="104">
        <f t="shared" si="1"/>
        <v>0</v>
      </c>
      <c r="F42" s="105">
        <v>3.5777151279999999</v>
      </c>
      <c r="G42" s="106">
        <f t="shared" si="2"/>
        <v>0</v>
      </c>
      <c r="H42" s="103">
        <v>3.5777151279999999</v>
      </c>
      <c r="I42" s="104">
        <f t="shared" si="3"/>
        <v>0</v>
      </c>
      <c r="J42" s="105">
        <v>96.598308459999998</v>
      </c>
      <c r="K42" s="106">
        <f t="shared" si="4"/>
        <v>0</v>
      </c>
      <c r="L42" s="104">
        <v>21</v>
      </c>
      <c r="M42" s="104">
        <f t="shared" si="5"/>
        <v>0</v>
      </c>
      <c r="N42" s="106">
        <v>58.7</v>
      </c>
      <c r="O42" s="106">
        <f t="shared" si="6"/>
        <v>0</v>
      </c>
      <c r="P42" s="104">
        <v>8.4</v>
      </c>
      <c r="Q42" s="104">
        <f t="shared" si="7"/>
        <v>0</v>
      </c>
      <c r="R42" s="107">
        <v>4.32</v>
      </c>
      <c r="S42" s="102">
        <f t="shared" si="8"/>
        <v>0</v>
      </c>
      <c r="T42" s="103">
        <v>5.2783385020000004</v>
      </c>
      <c r="U42" s="104">
        <f t="shared" si="9"/>
        <v>0</v>
      </c>
      <c r="V42" s="105">
        <v>6.3912263879999998</v>
      </c>
      <c r="W42" s="106">
        <f t="shared" si="10"/>
        <v>0</v>
      </c>
      <c r="X42" s="103">
        <v>1.3303132849999999</v>
      </c>
      <c r="Y42" s="104">
        <f t="shared" si="11"/>
        <v>0</v>
      </c>
      <c r="Z42" s="105">
        <v>0.68082425700000004</v>
      </c>
      <c r="AA42" s="106">
        <f t="shared" si="12"/>
        <v>1</v>
      </c>
      <c r="AB42" s="104">
        <v>11.4</v>
      </c>
      <c r="AC42" s="104">
        <f t="shared" si="13"/>
        <v>0</v>
      </c>
      <c r="AD42" s="83">
        <f t="shared" si="14"/>
        <v>5.7142857142857141E-2</v>
      </c>
      <c r="AE42" s="84">
        <f t="shared" si="15"/>
        <v>1</v>
      </c>
      <c r="AF42" s="101"/>
    </row>
    <row r="43" spans="1:32" x14ac:dyDescent="0.2">
      <c r="A43" s="127" t="s">
        <v>92</v>
      </c>
      <c r="B43" s="102">
        <v>5.57</v>
      </c>
      <c r="C43" s="102">
        <f t="shared" si="0"/>
        <v>0</v>
      </c>
      <c r="D43" s="103">
        <v>3.001413393</v>
      </c>
      <c r="E43" s="104">
        <f t="shared" si="1"/>
        <v>0</v>
      </c>
      <c r="F43" s="105">
        <v>3.001413393</v>
      </c>
      <c r="G43" s="106">
        <f t="shared" si="2"/>
        <v>0</v>
      </c>
      <c r="H43" s="103">
        <v>3.8199806820000002</v>
      </c>
      <c r="I43" s="104">
        <f t="shared" si="3"/>
        <v>0</v>
      </c>
      <c r="J43" s="105">
        <v>108.0508821</v>
      </c>
      <c r="K43" s="106">
        <f t="shared" si="4"/>
        <v>0</v>
      </c>
      <c r="L43" s="104">
        <v>47</v>
      </c>
      <c r="M43" s="104">
        <f t="shared" si="5"/>
        <v>1</v>
      </c>
      <c r="N43" s="106">
        <v>52.5</v>
      </c>
      <c r="O43" s="106">
        <f t="shared" si="6"/>
        <v>0</v>
      </c>
      <c r="P43" s="104">
        <v>4.5999999999999996</v>
      </c>
      <c r="Q43" s="104">
        <f t="shared" si="7"/>
        <v>0</v>
      </c>
      <c r="R43" s="107">
        <v>2.79</v>
      </c>
      <c r="S43" s="102">
        <f t="shared" si="8"/>
        <v>0</v>
      </c>
      <c r="T43" s="103">
        <v>5.4545279210000004</v>
      </c>
      <c r="U43" s="104">
        <f t="shared" si="9"/>
        <v>0</v>
      </c>
      <c r="V43" s="105">
        <v>7.1878895920000003</v>
      </c>
      <c r="W43" s="106">
        <f t="shared" si="10"/>
        <v>0</v>
      </c>
      <c r="X43" s="103">
        <v>1.1893698130000001</v>
      </c>
      <c r="Y43" s="104">
        <f t="shared" si="11"/>
        <v>0</v>
      </c>
      <c r="Z43" s="105">
        <v>0.57547792200000003</v>
      </c>
      <c r="AA43" s="106">
        <f t="shared" si="12"/>
        <v>0</v>
      </c>
      <c r="AB43" s="104">
        <v>8.6</v>
      </c>
      <c r="AC43" s="104">
        <f t="shared" si="13"/>
        <v>0</v>
      </c>
      <c r="AD43" s="83">
        <f t="shared" si="14"/>
        <v>7.1428571428571425E-2</v>
      </c>
      <c r="AE43" s="84">
        <f t="shared" si="15"/>
        <v>1</v>
      </c>
      <c r="AF43" s="101"/>
    </row>
    <row r="44" spans="1:32" x14ac:dyDescent="0.2">
      <c r="A44" s="127" t="s">
        <v>93</v>
      </c>
      <c r="B44" s="102">
        <v>9.2100000000000009</v>
      </c>
      <c r="C44" s="102">
        <f t="shared" si="0"/>
        <v>0</v>
      </c>
      <c r="D44" s="103">
        <v>2.8360480620000001</v>
      </c>
      <c r="E44" s="104">
        <f t="shared" si="1"/>
        <v>0</v>
      </c>
      <c r="F44" s="105">
        <v>1.890698708</v>
      </c>
      <c r="G44" s="106">
        <f t="shared" si="2"/>
        <v>1</v>
      </c>
      <c r="H44" s="103">
        <v>11.344192250000001</v>
      </c>
      <c r="I44" s="104">
        <f t="shared" si="3"/>
        <v>0</v>
      </c>
      <c r="J44" s="105">
        <v>135.18495759999999</v>
      </c>
      <c r="K44" s="106">
        <f t="shared" si="4"/>
        <v>1</v>
      </c>
      <c r="L44" s="104">
        <v>50</v>
      </c>
      <c r="M44" s="104">
        <f t="shared" si="5"/>
        <v>1</v>
      </c>
      <c r="N44" s="106">
        <v>54.5</v>
      </c>
      <c r="O44" s="106">
        <f t="shared" si="6"/>
        <v>0</v>
      </c>
      <c r="P44" s="104">
        <v>16.7</v>
      </c>
      <c r="Q44" s="104">
        <f t="shared" si="7"/>
        <v>0</v>
      </c>
      <c r="R44" s="107">
        <v>4.9400000000000004</v>
      </c>
      <c r="S44" s="102">
        <f t="shared" si="8"/>
        <v>0</v>
      </c>
      <c r="T44" s="103">
        <v>5.9562822930000001</v>
      </c>
      <c r="U44" s="104">
        <f t="shared" si="9"/>
        <v>0</v>
      </c>
      <c r="V44" s="105">
        <v>7.0995569100000004</v>
      </c>
      <c r="W44" s="106">
        <f t="shared" si="10"/>
        <v>0</v>
      </c>
      <c r="X44" s="103">
        <v>1.194502371</v>
      </c>
      <c r="Y44" s="104">
        <f t="shared" si="11"/>
        <v>0</v>
      </c>
      <c r="Z44" s="105">
        <v>0.62217843900000003</v>
      </c>
      <c r="AA44" s="106">
        <f t="shared" si="12"/>
        <v>0</v>
      </c>
      <c r="AB44" s="104">
        <v>16.399999999999999</v>
      </c>
      <c r="AC44" s="104">
        <f t="shared" si="13"/>
        <v>0</v>
      </c>
      <c r="AD44" s="83">
        <f t="shared" si="14"/>
        <v>0.18571428571428572</v>
      </c>
      <c r="AE44" s="84">
        <f t="shared" si="15"/>
        <v>2</v>
      </c>
      <c r="AF44" s="101"/>
    </row>
    <row r="45" spans="1:32" x14ac:dyDescent="0.2">
      <c r="A45" s="127" t="s">
        <v>94</v>
      </c>
      <c r="B45" s="102">
        <v>9.5</v>
      </c>
      <c r="C45" s="102">
        <f t="shared" si="0"/>
        <v>0</v>
      </c>
      <c r="D45" s="103">
        <v>4.3920907229999999</v>
      </c>
      <c r="E45" s="104">
        <f t="shared" si="1"/>
        <v>0</v>
      </c>
      <c r="F45" s="105">
        <v>3.513672578</v>
      </c>
      <c r="G45" s="106">
        <f t="shared" si="2"/>
        <v>0</v>
      </c>
      <c r="H45" s="103">
        <v>13.176272170000001</v>
      </c>
      <c r="I45" s="104">
        <f t="shared" si="3"/>
        <v>0</v>
      </c>
      <c r="J45" s="105">
        <v>115.95119510000001</v>
      </c>
      <c r="K45" s="106">
        <f t="shared" si="4"/>
        <v>0</v>
      </c>
      <c r="L45" s="104">
        <v>30</v>
      </c>
      <c r="M45" s="104">
        <f t="shared" si="5"/>
        <v>0</v>
      </c>
      <c r="N45" s="106">
        <v>60.7</v>
      </c>
      <c r="O45" s="106">
        <f t="shared" si="6"/>
        <v>0</v>
      </c>
      <c r="P45" s="104">
        <v>13.7</v>
      </c>
      <c r="Q45" s="104">
        <f t="shared" si="7"/>
        <v>0</v>
      </c>
      <c r="R45" s="107">
        <v>5.35</v>
      </c>
      <c r="S45" s="102">
        <f t="shared" si="8"/>
        <v>0</v>
      </c>
      <c r="T45" s="103">
        <v>6.5344803740000001</v>
      </c>
      <c r="U45" s="104">
        <f t="shared" si="9"/>
        <v>1</v>
      </c>
      <c r="V45" s="105">
        <v>8.6508677820000006</v>
      </c>
      <c r="W45" s="106">
        <f t="shared" si="10"/>
        <v>1</v>
      </c>
      <c r="X45" s="103">
        <v>2.0515799119999998</v>
      </c>
      <c r="Y45" s="104">
        <f t="shared" si="11"/>
        <v>1</v>
      </c>
      <c r="Z45" s="105">
        <v>0.62418957500000005</v>
      </c>
      <c r="AA45" s="106">
        <f t="shared" si="12"/>
        <v>0</v>
      </c>
      <c r="AB45" s="104">
        <v>17.5</v>
      </c>
      <c r="AC45" s="104">
        <f t="shared" si="13"/>
        <v>0</v>
      </c>
      <c r="AD45" s="83">
        <f t="shared" si="14"/>
        <v>0.17142857142857143</v>
      </c>
      <c r="AE45" s="84">
        <f t="shared" si="15"/>
        <v>2</v>
      </c>
      <c r="AF45" s="101"/>
    </row>
    <row r="46" spans="1:32" x14ac:dyDescent="0.2">
      <c r="A46" s="127" t="s">
        <v>95</v>
      </c>
      <c r="B46" s="102">
        <v>13.41</v>
      </c>
      <c r="C46" s="102">
        <f t="shared" si="0"/>
        <v>1</v>
      </c>
      <c r="D46" s="103">
        <v>12.097749820000001</v>
      </c>
      <c r="E46" s="104">
        <f t="shared" si="1"/>
        <v>0</v>
      </c>
      <c r="F46" s="105">
        <v>14.51729978</v>
      </c>
      <c r="G46" s="106">
        <f t="shared" si="2"/>
        <v>0</v>
      </c>
      <c r="H46" s="103">
        <v>4.8390999270000004</v>
      </c>
      <c r="I46" s="104">
        <f t="shared" si="3"/>
        <v>0</v>
      </c>
      <c r="J46" s="105">
        <v>108.8797484</v>
      </c>
      <c r="K46" s="106">
        <f t="shared" si="4"/>
        <v>0</v>
      </c>
      <c r="L46" s="104">
        <v>19</v>
      </c>
      <c r="M46" s="104">
        <f t="shared" si="5"/>
        <v>0</v>
      </c>
      <c r="N46" s="106"/>
      <c r="O46" s="106">
        <f t="shared" si="6"/>
        <v>0</v>
      </c>
      <c r="P46" s="104">
        <v>24.4</v>
      </c>
      <c r="Q46" s="104">
        <f t="shared" si="7"/>
        <v>1</v>
      </c>
      <c r="R46" s="107">
        <v>4.5599999999999996</v>
      </c>
      <c r="S46" s="102">
        <f t="shared" si="8"/>
        <v>0</v>
      </c>
      <c r="T46" s="103">
        <v>4.8836621490000001</v>
      </c>
      <c r="U46" s="104">
        <f t="shared" si="9"/>
        <v>0</v>
      </c>
      <c r="V46" s="105">
        <v>6.0259512070000003</v>
      </c>
      <c r="W46" s="106">
        <f t="shared" si="10"/>
        <v>0</v>
      </c>
      <c r="X46" s="103">
        <v>1.2788915199999999</v>
      </c>
      <c r="Y46" s="104">
        <f t="shared" si="11"/>
        <v>0</v>
      </c>
      <c r="Z46" s="105">
        <v>0.60788767300000002</v>
      </c>
      <c r="AA46" s="106">
        <f t="shared" si="12"/>
        <v>0</v>
      </c>
      <c r="AB46" s="104">
        <v>27.2</v>
      </c>
      <c r="AC46" s="104">
        <f t="shared" si="13"/>
        <v>1</v>
      </c>
      <c r="AD46" s="83">
        <f t="shared" si="14"/>
        <v>0.3</v>
      </c>
      <c r="AE46" s="84">
        <f t="shared" si="15"/>
        <v>2</v>
      </c>
      <c r="AF46" s="101"/>
    </row>
    <row r="47" spans="1:32" x14ac:dyDescent="0.2">
      <c r="A47" s="127" t="s">
        <v>96</v>
      </c>
      <c r="B47" s="102">
        <v>8.6300000000000008</v>
      </c>
      <c r="C47" s="102">
        <f t="shared" si="0"/>
        <v>0</v>
      </c>
      <c r="D47" s="103">
        <v>4.4742729309999998</v>
      </c>
      <c r="E47" s="104">
        <f t="shared" si="1"/>
        <v>0</v>
      </c>
      <c r="F47" s="105">
        <v>6.263982103</v>
      </c>
      <c r="G47" s="106">
        <f t="shared" si="2"/>
        <v>0</v>
      </c>
      <c r="H47" s="103">
        <v>10.738255029999999</v>
      </c>
      <c r="I47" s="104">
        <f t="shared" si="3"/>
        <v>0</v>
      </c>
      <c r="J47" s="105">
        <v>127.0693512</v>
      </c>
      <c r="K47" s="106">
        <f t="shared" si="4"/>
        <v>1</v>
      </c>
      <c r="L47" s="104">
        <v>36</v>
      </c>
      <c r="M47" s="104">
        <f t="shared" si="5"/>
        <v>0</v>
      </c>
      <c r="N47" s="106">
        <v>74.7</v>
      </c>
      <c r="O47" s="106">
        <f t="shared" si="6"/>
        <v>1</v>
      </c>
      <c r="P47" s="104">
        <v>36.1</v>
      </c>
      <c r="Q47" s="104">
        <f t="shared" si="7"/>
        <v>1</v>
      </c>
      <c r="R47" s="107">
        <v>7.05</v>
      </c>
      <c r="S47" s="102">
        <f t="shared" si="8"/>
        <v>0</v>
      </c>
      <c r="T47" s="103">
        <v>4.8836621490000001</v>
      </c>
      <c r="U47" s="104">
        <f t="shared" si="9"/>
        <v>0</v>
      </c>
      <c r="V47" s="105">
        <v>6.0259512070000003</v>
      </c>
      <c r="W47" s="106">
        <f t="shared" si="10"/>
        <v>0</v>
      </c>
      <c r="X47" s="103">
        <v>1.2788915199999999</v>
      </c>
      <c r="Y47" s="104">
        <f t="shared" si="11"/>
        <v>0</v>
      </c>
      <c r="Z47" s="105">
        <v>0.60788767300000002</v>
      </c>
      <c r="AA47" s="106">
        <f t="shared" si="12"/>
        <v>0</v>
      </c>
      <c r="AB47" s="104">
        <v>20.9</v>
      </c>
      <c r="AC47" s="104">
        <f t="shared" si="13"/>
        <v>0</v>
      </c>
      <c r="AD47" s="83">
        <f t="shared" si="14"/>
        <v>0.21428571428571427</v>
      </c>
      <c r="AE47" s="84">
        <f t="shared" si="15"/>
        <v>2</v>
      </c>
      <c r="AF47" s="101"/>
    </row>
    <row r="48" spans="1:32" x14ac:dyDescent="0.2">
      <c r="A48" s="127" t="s">
        <v>97</v>
      </c>
      <c r="B48" s="102">
        <v>15.91</v>
      </c>
      <c r="C48" s="102">
        <f t="shared" si="0"/>
        <v>1</v>
      </c>
      <c r="D48" s="103">
        <v>4.3114598600000003</v>
      </c>
      <c r="E48" s="104">
        <f t="shared" si="1"/>
        <v>0</v>
      </c>
      <c r="F48" s="105">
        <v>2.1557299300000001</v>
      </c>
      <c r="G48" s="106">
        <f t="shared" si="2"/>
        <v>1</v>
      </c>
      <c r="H48" s="103">
        <v>12.93437958</v>
      </c>
      <c r="I48" s="104">
        <f t="shared" si="3"/>
        <v>0</v>
      </c>
      <c r="J48" s="105">
        <v>125.03233590000001</v>
      </c>
      <c r="K48" s="106">
        <f t="shared" si="4"/>
        <v>1</v>
      </c>
      <c r="L48" s="104">
        <v>28</v>
      </c>
      <c r="M48" s="104">
        <f t="shared" si="5"/>
        <v>0</v>
      </c>
      <c r="N48" s="106">
        <v>31.7</v>
      </c>
      <c r="O48" s="106">
        <f t="shared" si="6"/>
        <v>0</v>
      </c>
      <c r="P48" s="104">
        <v>15.2</v>
      </c>
      <c r="Q48" s="104">
        <f t="shared" si="7"/>
        <v>0</v>
      </c>
      <c r="R48" s="107">
        <v>5.1100000000000003</v>
      </c>
      <c r="S48" s="102">
        <f t="shared" si="8"/>
        <v>0</v>
      </c>
      <c r="T48" s="103">
        <v>4.8117756790000001</v>
      </c>
      <c r="U48" s="104">
        <f t="shared" si="9"/>
        <v>0</v>
      </c>
      <c r="V48" s="105">
        <v>5.7976630619999998</v>
      </c>
      <c r="W48" s="106">
        <f t="shared" si="10"/>
        <v>0</v>
      </c>
      <c r="X48" s="103">
        <v>1.143944115</v>
      </c>
      <c r="Y48" s="104">
        <f t="shared" si="11"/>
        <v>0</v>
      </c>
      <c r="Z48" s="105">
        <v>0.56587467199999997</v>
      </c>
      <c r="AA48" s="106">
        <f t="shared" si="12"/>
        <v>0</v>
      </c>
      <c r="AB48" s="104">
        <v>15.5</v>
      </c>
      <c r="AC48" s="104">
        <f t="shared" si="13"/>
        <v>0</v>
      </c>
      <c r="AD48" s="83">
        <f t="shared" si="14"/>
        <v>0.21428571428571427</v>
      </c>
      <c r="AE48" s="84">
        <f t="shared" si="15"/>
        <v>2</v>
      </c>
      <c r="AF48" s="101"/>
    </row>
    <row r="49" spans="1:32" x14ac:dyDescent="0.2">
      <c r="A49" s="127" t="s">
        <v>98</v>
      </c>
      <c r="B49" s="102">
        <v>8.83</v>
      </c>
      <c r="C49" s="102">
        <f t="shared" si="0"/>
        <v>0</v>
      </c>
      <c r="D49" s="103">
        <v>2.9753757900000002</v>
      </c>
      <c r="E49" s="104">
        <f t="shared" si="1"/>
        <v>0</v>
      </c>
      <c r="F49" s="105">
        <v>4.1655261059999997</v>
      </c>
      <c r="G49" s="106">
        <f t="shared" si="2"/>
        <v>0</v>
      </c>
      <c r="H49" s="103">
        <v>8.3310522119999995</v>
      </c>
      <c r="I49" s="104">
        <f t="shared" si="3"/>
        <v>0</v>
      </c>
      <c r="J49" s="105">
        <v>139.24758700000001</v>
      </c>
      <c r="K49" s="106">
        <f t="shared" si="4"/>
        <v>1</v>
      </c>
      <c r="L49" s="104">
        <v>34</v>
      </c>
      <c r="M49" s="104">
        <f t="shared" si="5"/>
        <v>0</v>
      </c>
      <c r="N49" s="106">
        <v>43.7</v>
      </c>
      <c r="O49" s="106">
        <f t="shared" si="6"/>
        <v>0</v>
      </c>
      <c r="P49" s="104">
        <v>19.399999999999999</v>
      </c>
      <c r="Q49" s="104">
        <f t="shared" si="7"/>
        <v>0</v>
      </c>
      <c r="R49" s="107">
        <v>5.49</v>
      </c>
      <c r="S49" s="102">
        <f t="shared" si="8"/>
        <v>0</v>
      </c>
      <c r="T49" s="103">
        <v>4.9933517529999998</v>
      </c>
      <c r="U49" s="104">
        <f t="shared" si="9"/>
        <v>0</v>
      </c>
      <c r="V49" s="105">
        <v>7.0155927330000001</v>
      </c>
      <c r="W49" s="106">
        <f t="shared" si="10"/>
        <v>0</v>
      </c>
      <c r="X49" s="103">
        <v>1.2300853300000001</v>
      </c>
      <c r="Y49" s="104">
        <f t="shared" si="11"/>
        <v>0</v>
      </c>
      <c r="Z49" s="105">
        <v>0.53057715500000002</v>
      </c>
      <c r="AA49" s="106">
        <f t="shared" si="12"/>
        <v>0</v>
      </c>
      <c r="AB49" s="104">
        <v>12.1</v>
      </c>
      <c r="AC49" s="104">
        <f t="shared" si="13"/>
        <v>0</v>
      </c>
      <c r="AD49" s="83">
        <f t="shared" si="14"/>
        <v>4.2857142857142858E-2</v>
      </c>
      <c r="AE49" s="84">
        <f t="shared" si="15"/>
        <v>1</v>
      </c>
      <c r="AF49" s="101"/>
    </row>
    <row r="50" spans="1:32" x14ac:dyDescent="0.2">
      <c r="A50" s="127" t="s">
        <v>99</v>
      </c>
      <c r="B50" s="102">
        <v>5.19</v>
      </c>
      <c r="C50" s="102">
        <f t="shared" si="0"/>
        <v>0</v>
      </c>
      <c r="D50" s="103">
        <v>2.1789789060000002</v>
      </c>
      <c r="E50" s="104">
        <f t="shared" si="1"/>
        <v>1</v>
      </c>
      <c r="F50" s="105">
        <v>2.9053052080000001</v>
      </c>
      <c r="G50" s="106">
        <f t="shared" si="2"/>
        <v>0</v>
      </c>
      <c r="H50" s="103">
        <v>9.8054050779999997</v>
      </c>
      <c r="I50" s="104">
        <f t="shared" si="3"/>
        <v>0</v>
      </c>
      <c r="J50" s="105">
        <v>82.074872139999997</v>
      </c>
      <c r="K50" s="106">
        <f t="shared" si="4"/>
        <v>0</v>
      </c>
      <c r="L50" s="104">
        <v>27</v>
      </c>
      <c r="M50" s="104">
        <f t="shared" si="5"/>
        <v>0</v>
      </c>
      <c r="N50" s="106">
        <v>49.3</v>
      </c>
      <c r="O50" s="106">
        <f t="shared" si="6"/>
        <v>0</v>
      </c>
      <c r="P50" s="104">
        <v>9.9</v>
      </c>
      <c r="Q50" s="104">
        <f t="shared" si="7"/>
        <v>0</v>
      </c>
      <c r="R50" s="107">
        <v>4</v>
      </c>
      <c r="S50" s="102">
        <f t="shared" si="8"/>
        <v>0</v>
      </c>
      <c r="T50" s="103">
        <v>5.874648155</v>
      </c>
      <c r="U50" s="104">
        <f t="shared" si="9"/>
        <v>0</v>
      </c>
      <c r="V50" s="105">
        <v>7.731946142</v>
      </c>
      <c r="W50" s="106">
        <f t="shared" si="10"/>
        <v>0</v>
      </c>
      <c r="X50" s="103">
        <v>1.824377288</v>
      </c>
      <c r="Y50" s="104">
        <f t="shared" si="11"/>
        <v>0</v>
      </c>
      <c r="Z50" s="105">
        <v>0.42584658399999997</v>
      </c>
      <c r="AA50" s="106">
        <f t="shared" si="12"/>
        <v>0</v>
      </c>
      <c r="AB50" s="104">
        <v>4.9000000000000004</v>
      </c>
      <c r="AC50" s="104">
        <f t="shared" si="13"/>
        <v>0</v>
      </c>
      <c r="AD50" s="83">
        <f t="shared" si="14"/>
        <v>5.7142857142857141E-2</v>
      </c>
      <c r="AE50" s="84">
        <f t="shared" si="15"/>
        <v>1</v>
      </c>
      <c r="AF50" s="101"/>
    </row>
    <row r="51" spans="1:32" x14ac:dyDescent="0.2">
      <c r="A51" s="127" t="s">
        <v>100</v>
      </c>
      <c r="B51" s="102">
        <v>3.33</v>
      </c>
      <c r="C51" s="102">
        <f t="shared" si="0"/>
        <v>0</v>
      </c>
      <c r="D51" s="103">
        <v>5.4728546409999996</v>
      </c>
      <c r="E51" s="104">
        <f t="shared" si="1"/>
        <v>0</v>
      </c>
      <c r="F51" s="105">
        <v>5.4728546409999996</v>
      </c>
      <c r="G51" s="106">
        <f t="shared" si="2"/>
        <v>0</v>
      </c>
      <c r="H51" s="103">
        <v>16.41856392</v>
      </c>
      <c r="I51" s="104">
        <f t="shared" si="3"/>
        <v>0</v>
      </c>
      <c r="J51" s="105">
        <v>76.619964969999998</v>
      </c>
      <c r="K51" s="106">
        <f t="shared" si="4"/>
        <v>0</v>
      </c>
      <c r="L51" s="104">
        <v>66</v>
      </c>
      <c r="M51" s="104">
        <f t="shared" si="5"/>
        <v>1</v>
      </c>
      <c r="N51" s="106"/>
      <c r="O51" s="106">
        <f t="shared" si="6"/>
        <v>0</v>
      </c>
      <c r="P51" s="104">
        <v>5</v>
      </c>
      <c r="Q51" s="104">
        <f t="shared" si="7"/>
        <v>0</v>
      </c>
      <c r="R51" s="107">
        <v>5.34</v>
      </c>
      <c r="S51" s="102">
        <f t="shared" si="8"/>
        <v>0</v>
      </c>
      <c r="T51" s="103">
        <v>6.5344803740000001</v>
      </c>
      <c r="U51" s="104">
        <f t="shared" si="9"/>
        <v>1</v>
      </c>
      <c r="V51" s="105">
        <v>8.6508677820000006</v>
      </c>
      <c r="W51" s="106">
        <f t="shared" si="10"/>
        <v>1</v>
      </c>
      <c r="X51" s="103">
        <v>2.0515799119999998</v>
      </c>
      <c r="Y51" s="104">
        <f t="shared" si="11"/>
        <v>1</v>
      </c>
      <c r="Z51" s="105">
        <v>0.62418957500000005</v>
      </c>
      <c r="AA51" s="106">
        <f t="shared" si="12"/>
        <v>0</v>
      </c>
      <c r="AB51" s="104">
        <v>9</v>
      </c>
      <c r="AC51" s="104">
        <f t="shared" si="13"/>
        <v>0</v>
      </c>
      <c r="AD51" s="83">
        <f t="shared" si="14"/>
        <v>0.24285714285714285</v>
      </c>
      <c r="AE51" s="84">
        <f t="shared" si="15"/>
        <v>2</v>
      </c>
      <c r="AF51" s="101"/>
    </row>
    <row r="52" spans="1:32" x14ac:dyDescent="0.2">
      <c r="A52" s="127" t="s">
        <v>101</v>
      </c>
      <c r="B52" s="102">
        <v>8.0299999999999994</v>
      </c>
      <c r="C52" s="102">
        <f t="shared" si="0"/>
        <v>0</v>
      </c>
      <c r="D52" s="103">
        <v>1.977554754</v>
      </c>
      <c r="E52" s="104">
        <f t="shared" si="1"/>
        <v>1</v>
      </c>
      <c r="F52" s="105">
        <v>0</v>
      </c>
      <c r="G52" s="106">
        <f t="shared" si="2"/>
        <v>1</v>
      </c>
      <c r="H52" s="103">
        <v>0</v>
      </c>
      <c r="I52" s="104">
        <f t="shared" si="3"/>
        <v>1</v>
      </c>
      <c r="J52" s="105">
        <v>97.229775380000007</v>
      </c>
      <c r="K52" s="106">
        <f t="shared" si="4"/>
        <v>0</v>
      </c>
      <c r="L52" s="104">
        <v>30</v>
      </c>
      <c r="M52" s="104">
        <f t="shared" si="5"/>
        <v>0</v>
      </c>
      <c r="N52" s="106">
        <v>61.7</v>
      </c>
      <c r="O52" s="106">
        <f t="shared" si="6"/>
        <v>0</v>
      </c>
      <c r="P52" s="104">
        <v>8.4</v>
      </c>
      <c r="Q52" s="104">
        <f t="shared" si="7"/>
        <v>0</v>
      </c>
      <c r="R52" s="107">
        <v>3.47</v>
      </c>
      <c r="S52" s="102">
        <f t="shared" si="8"/>
        <v>0</v>
      </c>
      <c r="T52" s="103">
        <v>5.4545279210000004</v>
      </c>
      <c r="U52" s="104">
        <f t="shared" si="9"/>
        <v>0</v>
      </c>
      <c r="V52" s="105">
        <v>7.1878895920000003</v>
      </c>
      <c r="W52" s="106">
        <f t="shared" si="10"/>
        <v>0</v>
      </c>
      <c r="X52" s="103">
        <v>1.1893698130000001</v>
      </c>
      <c r="Y52" s="104">
        <f t="shared" si="11"/>
        <v>0</v>
      </c>
      <c r="Z52" s="105">
        <v>0.57547792200000003</v>
      </c>
      <c r="AA52" s="106">
        <f t="shared" si="12"/>
        <v>0</v>
      </c>
      <c r="AB52" s="104">
        <v>9.9</v>
      </c>
      <c r="AC52" s="104">
        <f t="shared" si="13"/>
        <v>0</v>
      </c>
      <c r="AD52" s="83">
        <f t="shared" si="14"/>
        <v>0.18571428571428572</v>
      </c>
      <c r="AE52" s="84">
        <f t="shared" si="15"/>
        <v>2</v>
      </c>
      <c r="AF52" s="101"/>
    </row>
    <row r="53" spans="1:32" x14ac:dyDescent="0.2">
      <c r="A53" s="127" t="s">
        <v>102</v>
      </c>
      <c r="B53" s="102">
        <v>11.69</v>
      </c>
      <c r="C53" s="102">
        <f t="shared" si="0"/>
        <v>1</v>
      </c>
      <c r="D53" s="103">
        <v>5.4330700109999999</v>
      </c>
      <c r="E53" s="104">
        <f t="shared" si="1"/>
        <v>0</v>
      </c>
      <c r="F53" s="105">
        <v>0</v>
      </c>
      <c r="G53" s="106">
        <f t="shared" si="2"/>
        <v>1</v>
      </c>
      <c r="H53" s="103">
        <v>0</v>
      </c>
      <c r="I53" s="104">
        <f t="shared" si="3"/>
        <v>1</v>
      </c>
      <c r="J53" s="105">
        <v>84.755892160000002</v>
      </c>
      <c r="K53" s="106">
        <f t="shared" si="4"/>
        <v>0</v>
      </c>
      <c r="L53" s="104">
        <v>34</v>
      </c>
      <c r="M53" s="104">
        <f t="shared" si="5"/>
        <v>0</v>
      </c>
      <c r="N53" s="106">
        <v>56.8</v>
      </c>
      <c r="O53" s="106">
        <f t="shared" si="6"/>
        <v>0</v>
      </c>
      <c r="P53" s="104">
        <v>9.6</v>
      </c>
      <c r="Q53" s="104">
        <f t="shared" si="7"/>
        <v>0</v>
      </c>
      <c r="R53" s="107">
        <v>5.18</v>
      </c>
      <c r="S53" s="102">
        <f t="shared" si="8"/>
        <v>0</v>
      </c>
      <c r="T53" s="103">
        <v>6.5344803740000001</v>
      </c>
      <c r="U53" s="104">
        <f t="shared" si="9"/>
        <v>1</v>
      </c>
      <c r="V53" s="105">
        <v>8.6508677820000006</v>
      </c>
      <c r="W53" s="106">
        <f t="shared" si="10"/>
        <v>1</v>
      </c>
      <c r="X53" s="103">
        <v>2.0515799119999998</v>
      </c>
      <c r="Y53" s="104">
        <f t="shared" si="11"/>
        <v>1</v>
      </c>
      <c r="Z53" s="105">
        <v>0.62418957500000005</v>
      </c>
      <c r="AA53" s="106">
        <f t="shared" si="12"/>
        <v>0</v>
      </c>
      <c r="AB53" s="104">
        <v>21.2</v>
      </c>
      <c r="AC53" s="104">
        <f t="shared" si="13"/>
        <v>1</v>
      </c>
      <c r="AD53" s="83">
        <f t="shared" si="14"/>
        <v>0.5</v>
      </c>
      <c r="AE53" s="84">
        <f t="shared" si="15"/>
        <v>3</v>
      </c>
      <c r="AF53" s="101"/>
    </row>
    <row r="54" spans="1:32" x14ac:dyDescent="0.2">
      <c r="A54" s="127" t="s">
        <v>103</v>
      </c>
      <c r="B54" s="102">
        <v>8.82</v>
      </c>
      <c r="C54" s="102">
        <f t="shared" si="0"/>
        <v>0</v>
      </c>
      <c r="D54" s="103">
        <v>2.1679276779999999</v>
      </c>
      <c r="E54" s="104">
        <f t="shared" si="1"/>
        <v>1</v>
      </c>
      <c r="F54" s="105">
        <v>0</v>
      </c>
      <c r="G54" s="106">
        <f t="shared" si="2"/>
        <v>1</v>
      </c>
      <c r="H54" s="103">
        <v>0</v>
      </c>
      <c r="I54" s="104">
        <f t="shared" si="3"/>
        <v>1</v>
      </c>
      <c r="J54" s="105">
        <v>162.5945758</v>
      </c>
      <c r="K54" s="106">
        <f t="shared" si="4"/>
        <v>1</v>
      </c>
      <c r="L54" s="104">
        <v>22</v>
      </c>
      <c r="M54" s="104">
        <f t="shared" si="5"/>
        <v>0</v>
      </c>
      <c r="N54" s="106">
        <v>66.3</v>
      </c>
      <c r="O54" s="106">
        <f t="shared" si="6"/>
        <v>0</v>
      </c>
      <c r="P54" s="104">
        <v>20.3</v>
      </c>
      <c r="Q54" s="104">
        <f t="shared" si="7"/>
        <v>1</v>
      </c>
      <c r="R54" s="107">
        <v>7.19</v>
      </c>
      <c r="S54" s="102">
        <f t="shared" si="8"/>
        <v>0</v>
      </c>
      <c r="T54" s="103">
        <v>4.8117756790000001</v>
      </c>
      <c r="U54" s="104">
        <f t="shared" si="9"/>
        <v>0</v>
      </c>
      <c r="V54" s="105">
        <v>5.7976630619999998</v>
      </c>
      <c r="W54" s="106">
        <f t="shared" si="10"/>
        <v>0</v>
      </c>
      <c r="X54" s="103">
        <v>1.143944115</v>
      </c>
      <c r="Y54" s="104">
        <f t="shared" si="11"/>
        <v>0</v>
      </c>
      <c r="Z54" s="105">
        <v>0.56587467199999997</v>
      </c>
      <c r="AA54" s="106">
        <f t="shared" si="12"/>
        <v>0</v>
      </c>
      <c r="AB54" s="104">
        <v>15.3</v>
      </c>
      <c r="AC54" s="104">
        <f t="shared" si="13"/>
        <v>0</v>
      </c>
      <c r="AD54" s="83">
        <f t="shared" si="14"/>
        <v>0.32857142857142857</v>
      </c>
      <c r="AE54" s="84">
        <f t="shared" si="15"/>
        <v>3</v>
      </c>
      <c r="AF54" s="101"/>
    </row>
    <row r="55" spans="1:32" x14ac:dyDescent="0.2">
      <c r="A55" s="127" t="s">
        <v>104</v>
      </c>
      <c r="B55" s="102">
        <v>5.18</v>
      </c>
      <c r="C55" s="102">
        <f t="shared" si="0"/>
        <v>0</v>
      </c>
      <c r="D55" s="103">
        <v>5.6930929499999996</v>
      </c>
      <c r="E55" s="104">
        <f t="shared" si="1"/>
        <v>0</v>
      </c>
      <c r="F55" s="105">
        <v>0</v>
      </c>
      <c r="G55" s="106">
        <f t="shared" si="2"/>
        <v>1</v>
      </c>
      <c r="H55" s="103">
        <v>0</v>
      </c>
      <c r="I55" s="104">
        <f t="shared" si="3"/>
        <v>1</v>
      </c>
      <c r="J55" s="105">
        <v>41.875861479999998</v>
      </c>
      <c r="K55" s="106">
        <f t="shared" si="4"/>
        <v>0</v>
      </c>
      <c r="L55" s="104">
        <v>77</v>
      </c>
      <c r="M55" s="104">
        <f t="shared" si="5"/>
        <v>1</v>
      </c>
      <c r="N55" s="106">
        <v>100.6</v>
      </c>
      <c r="O55" s="106">
        <f t="shared" si="6"/>
        <v>1</v>
      </c>
      <c r="P55" s="104">
        <v>13.1</v>
      </c>
      <c r="Q55" s="104">
        <f t="shared" si="7"/>
        <v>0</v>
      </c>
      <c r="R55" s="107">
        <v>3.38</v>
      </c>
      <c r="S55" s="102">
        <f t="shared" si="8"/>
        <v>0</v>
      </c>
      <c r="T55" s="103">
        <v>7.1482683079999996</v>
      </c>
      <c r="U55" s="104">
        <f t="shared" si="9"/>
        <v>1</v>
      </c>
      <c r="V55" s="105">
        <v>13.939231235999999</v>
      </c>
      <c r="W55" s="106">
        <f t="shared" si="10"/>
        <v>1</v>
      </c>
      <c r="X55" s="103">
        <v>3.2636884749999999</v>
      </c>
      <c r="Y55" s="104">
        <f t="shared" si="11"/>
        <v>1</v>
      </c>
      <c r="Z55" s="105">
        <v>0.85910758700000001</v>
      </c>
      <c r="AA55" s="106">
        <f t="shared" si="12"/>
        <v>1</v>
      </c>
      <c r="AB55" s="104">
        <v>6.6</v>
      </c>
      <c r="AC55" s="104">
        <f t="shared" si="13"/>
        <v>0</v>
      </c>
      <c r="AD55" s="83">
        <f t="shared" si="14"/>
        <v>0.5</v>
      </c>
      <c r="AE55" s="84">
        <f t="shared" si="15"/>
        <v>3</v>
      </c>
      <c r="AF55" s="101"/>
    </row>
    <row r="56" spans="1:32" x14ac:dyDescent="0.2">
      <c r="A56" s="127" t="s">
        <v>105</v>
      </c>
      <c r="B56" s="102">
        <v>11.57</v>
      </c>
      <c r="C56" s="102">
        <f t="shared" si="0"/>
        <v>1</v>
      </c>
      <c r="D56" s="103">
        <v>1.795622273</v>
      </c>
      <c r="E56" s="104">
        <f t="shared" si="1"/>
        <v>1</v>
      </c>
      <c r="F56" s="105">
        <v>1.795622273</v>
      </c>
      <c r="G56" s="106">
        <f t="shared" si="2"/>
        <v>1</v>
      </c>
      <c r="H56" s="103">
        <v>8.9781113640000001</v>
      </c>
      <c r="I56" s="104">
        <f t="shared" si="3"/>
        <v>0</v>
      </c>
      <c r="J56" s="105">
        <v>95.167980459999995</v>
      </c>
      <c r="K56" s="106">
        <f t="shared" si="4"/>
        <v>0</v>
      </c>
      <c r="L56" s="104">
        <v>23</v>
      </c>
      <c r="M56" s="104">
        <f t="shared" si="5"/>
        <v>0</v>
      </c>
      <c r="N56" s="106">
        <v>25.3</v>
      </c>
      <c r="O56" s="106">
        <f t="shared" si="6"/>
        <v>0</v>
      </c>
      <c r="P56" s="104">
        <v>17.8</v>
      </c>
      <c r="Q56" s="104">
        <f t="shared" si="7"/>
        <v>0</v>
      </c>
      <c r="R56" s="107">
        <v>7.32</v>
      </c>
      <c r="S56" s="102">
        <f t="shared" si="8"/>
        <v>0</v>
      </c>
      <c r="T56" s="103">
        <v>4.9933517529999998</v>
      </c>
      <c r="U56" s="104">
        <f t="shared" si="9"/>
        <v>0</v>
      </c>
      <c r="V56" s="105">
        <v>7.0155927330000001</v>
      </c>
      <c r="W56" s="106">
        <f t="shared" si="10"/>
        <v>0</v>
      </c>
      <c r="X56" s="103">
        <v>1.2300853300000001</v>
      </c>
      <c r="Y56" s="104">
        <f t="shared" si="11"/>
        <v>0</v>
      </c>
      <c r="Z56" s="105">
        <v>0.53057715500000002</v>
      </c>
      <c r="AA56" s="106">
        <f t="shared" si="12"/>
        <v>0</v>
      </c>
      <c r="AB56" s="104">
        <v>15.5</v>
      </c>
      <c r="AC56" s="104">
        <f t="shared" si="13"/>
        <v>0</v>
      </c>
      <c r="AD56" s="83">
        <f t="shared" si="14"/>
        <v>0.22857142857142856</v>
      </c>
      <c r="AE56" s="84">
        <f t="shared" si="15"/>
        <v>2</v>
      </c>
      <c r="AF56" s="101"/>
    </row>
    <row r="57" spans="1:32" x14ac:dyDescent="0.2">
      <c r="A57" s="127" t="s">
        <v>106</v>
      </c>
      <c r="B57" s="102">
        <v>20.48</v>
      </c>
      <c r="C57" s="102">
        <f t="shared" si="0"/>
        <v>1</v>
      </c>
      <c r="D57" s="103">
        <v>5.9516724200000004</v>
      </c>
      <c r="E57" s="104">
        <f t="shared" si="1"/>
        <v>0</v>
      </c>
      <c r="F57" s="105">
        <v>11.903344840000001</v>
      </c>
      <c r="G57" s="106">
        <f t="shared" si="2"/>
        <v>0</v>
      </c>
      <c r="H57" s="103">
        <v>0</v>
      </c>
      <c r="I57" s="104">
        <f t="shared" si="3"/>
        <v>1</v>
      </c>
      <c r="J57" s="105">
        <v>113.081776</v>
      </c>
      <c r="K57" s="106">
        <f t="shared" si="4"/>
        <v>0</v>
      </c>
      <c r="L57" s="104">
        <v>18</v>
      </c>
      <c r="M57" s="104">
        <f t="shared" si="5"/>
        <v>0</v>
      </c>
      <c r="N57" s="106"/>
      <c r="O57" s="106">
        <f t="shared" si="6"/>
        <v>0</v>
      </c>
      <c r="P57" s="104"/>
      <c r="Q57" s="104">
        <f t="shared" si="7"/>
        <v>0</v>
      </c>
      <c r="R57" s="107">
        <v>6.11</v>
      </c>
      <c r="S57" s="102">
        <f t="shared" si="8"/>
        <v>0</v>
      </c>
      <c r="T57" s="103">
        <v>6.5344803740000001</v>
      </c>
      <c r="U57" s="104">
        <f t="shared" si="9"/>
        <v>1</v>
      </c>
      <c r="V57" s="105">
        <v>8.6508677820000006</v>
      </c>
      <c r="W57" s="106">
        <f t="shared" si="10"/>
        <v>1</v>
      </c>
      <c r="X57" s="103">
        <v>2.0515799119999998</v>
      </c>
      <c r="Y57" s="104">
        <f t="shared" si="11"/>
        <v>1</v>
      </c>
      <c r="Z57" s="105">
        <v>0.62418957500000005</v>
      </c>
      <c r="AA57" s="106">
        <f t="shared" si="12"/>
        <v>0</v>
      </c>
      <c r="AB57" s="104">
        <v>22.2</v>
      </c>
      <c r="AC57" s="104">
        <f t="shared" si="13"/>
        <v>1</v>
      </c>
      <c r="AD57" s="83">
        <f t="shared" si="14"/>
        <v>0.42857142857142855</v>
      </c>
      <c r="AE57" s="84">
        <f t="shared" si="15"/>
        <v>3</v>
      </c>
      <c r="AF57" s="101"/>
    </row>
    <row r="58" spans="1:32" x14ac:dyDescent="0.2">
      <c r="A58" s="127" t="s">
        <v>107</v>
      </c>
      <c r="B58" s="102">
        <v>10.51</v>
      </c>
      <c r="C58" s="102">
        <f t="shared" si="0"/>
        <v>0</v>
      </c>
      <c r="D58" s="103">
        <v>3.5070737680000001</v>
      </c>
      <c r="E58" s="104">
        <f t="shared" si="1"/>
        <v>0</v>
      </c>
      <c r="F58" s="105">
        <v>4.2084885209999996</v>
      </c>
      <c r="G58" s="106">
        <f t="shared" si="2"/>
        <v>0</v>
      </c>
      <c r="H58" s="103">
        <v>3.5070737680000001</v>
      </c>
      <c r="I58" s="104">
        <f t="shared" si="3"/>
        <v>1</v>
      </c>
      <c r="J58" s="105">
        <v>100.3023098</v>
      </c>
      <c r="K58" s="106">
        <f t="shared" si="4"/>
        <v>0</v>
      </c>
      <c r="L58" s="104">
        <v>27</v>
      </c>
      <c r="M58" s="104">
        <f t="shared" si="5"/>
        <v>0</v>
      </c>
      <c r="N58" s="106">
        <v>52.2</v>
      </c>
      <c r="O58" s="106">
        <f t="shared" si="6"/>
        <v>0</v>
      </c>
      <c r="P58" s="104">
        <v>13.6</v>
      </c>
      <c r="Q58" s="104">
        <f t="shared" si="7"/>
        <v>0</v>
      </c>
      <c r="R58" s="107">
        <v>8.4600000000000009</v>
      </c>
      <c r="S58" s="102">
        <f t="shared" si="8"/>
        <v>1</v>
      </c>
      <c r="T58" s="103">
        <v>4.9933517529999998</v>
      </c>
      <c r="U58" s="104">
        <f t="shared" si="9"/>
        <v>0</v>
      </c>
      <c r="V58" s="105">
        <v>7.0155927330000001</v>
      </c>
      <c r="W58" s="106">
        <f t="shared" si="10"/>
        <v>0</v>
      </c>
      <c r="X58" s="103">
        <v>1.2300853300000001</v>
      </c>
      <c r="Y58" s="104">
        <f t="shared" si="11"/>
        <v>0</v>
      </c>
      <c r="Z58" s="105">
        <v>0.53057715500000002</v>
      </c>
      <c r="AA58" s="106">
        <f t="shared" si="12"/>
        <v>0</v>
      </c>
      <c r="AB58" s="104">
        <v>26.3</v>
      </c>
      <c r="AC58" s="104">
        <f t="shared" si="13"/>
        <v>1</v>
      </c>
      <c r="AD58" s="83">
        <f t="shared" si="14"/>
        <v>0.25714285714285712</v>
      </c>
      <c r="AE58" s="84">
        <f t="shared" si="15"/>
        <v>2</v>
      </c>
      <c r="AF58" s="101"/>
    </row>
    <row r="59" spans="1:32" x14ac:dyDescent="0.2">
      <c r="A59" s="127" t="s">
        <v>108</v>
      </c>
      <c r="B59" s="102">
        <v>5.73</v>
      </c>
      <c r="C59" s="102">
        <f t="shared" si="0"/>
        <v>0</v>
      </c>
      <c r="D59" s="103">
        <v>2.4509203209999999</v>
      </c>
      <c r="E59" s="104">
        <f t="shared" si="1"/>
        <v>1</v>
      </c>
      <c r="F59" s="105">
        <v>0</v>
      </c>
      <c r="G59" s="106">
        <f t="shared" si="2"/>
        <v>1</v>
      </c>
      <c r="H59" s="103">
        <v>0</v>
      </c>
      <c r="I59" s="104">
        <f t="shared" si="3"/>
        <v>1</v>
      </c>
      <c r="J59" s="105">
        <v>66.174848659999995</v>
      </c>
      <c r="K59" s="106">
        <f t="shared" si="4"/>
        <v>0</v>
      </c>
      <c r="L59" s="104">
        <v>7</v>
      </c>
      <c r="M59" s="104">
        <f t="shared" si="5"/>
        <v>0</v>
      </c>
      <c r="N59" s="106"/>
      <c r="O59" s="106">
        <f t="shared" si="6"/>
        <v>0</v>
      </c>
      <c r="P59" s="104">
        <v>4.0999999999999996</v>
      </c>
      <c r="Q59" s="104">
        <f t="shared" si="7"/>
        <v>0</v>
      </c>
      <c r="R59" s="107">
        <v>4.33</v>
      </c>
      <c r="S59" s="102">
        <f t="shared" si="8"/>
        <v>0</v>
      </c>
      <c r="T59" s="103">
        <v>6.5344803740000001</v>
      </c>
      <c r="U59" s="104">
        <f t="shared" si="9"/>
        <v>1</v>
      </c>
      <c r="V59" s="105">
        <v>8.6508677820000006</v>
      </c>
      <c r="W59" s="106">
        <f t="shared" si="10"/>
        <v>1</v>
      </c>
      <c r="X59" s="103">
        <v>2.0515799119999998</v>
      </c>
      <c r="Y59" s="104">
        <f t="shared" si="11"/>
        <v>1</v>
      </c>
      <c r="Z59" s="105">
        <v>0.62418957500000005</v>
      </c>
      <c r="AA59" s="106">
        <f t="shared" si="12"/>
        <v>0</v>
      </c>
      <c r="AB59" s="104">
        <v>10.5</v>
      </c>
      <c r="AC59" s="104">
        <f t="shared" si="13"/>
        <v>0</v>
      </c>
      <c r="AD59" s="83">
        <f t="shared" si="14"/>
        <v>0.35714285714285715</v>
      </c>
      <c r="AE59" s="84">
        <f t="shared" si="15"/>
        <v>3</v>
      </c>
      <c r="AF59" s="101"/>
    </row>
    <row r="60" spans="1:32" x14ac:dyDescent="0.2">
      <c r="A60" s="127" t="s">
        <v>109</v>
      </c>
      <c r="B60" s="102">
        <v>8.81</v>
      </c>
      <c r="C60" s="102">
        <f t="shared" si="0"/>
        <v>0</v>
      </c>
      <c r="D60" s="103">
        <v>2.6845277240000001</v>
      </c>
      <c r="E60" s="104">
        <f t="shared" si="1"/>
        <v>0</v>
      </c>
      <c r="F60" s="105">
        <v>4.026791587</v>
      </c>
      <c r="G60" s="106">
        <f t="shared" si="2"/>
        <v>0</v>
      </c>
      <c r="H60" s="103">
        <v>0</v>
      </c>
      <c r="I60" s="104">
        <f t="shared" si="3"/>
        <v>1</v>
      </c>
      <c r="J60" s="105">
        <v>127.51506689999999</v>
      </c>
      <c r="K60" s="106">
        <f t="shared" si="4"/>
        <v>1</v>
      </c>
      <c r="L60" s="104">
        <v>39</v>
      </c>
      <c r="M60" s="104">
        <f t="shared" si="5"/>
        <v>0</v>
      </c>
      <c r="N60" s="106">
        <v>46.9</v>
      </c>
      <c r="O60" s="106">
        <f t="shared" si="6"/>
        <v>0</v>
      </c>
      <c r="P60" s="104">
        <v>15.7</v>
      </c>
      <c r="Q60" s="104">
        <f t="shared" si="7"/>
        <v>0</v>
      </c>
      <c r="R60" s="107">
        <v>7.51</v>
      </c>
      <c r="S60" s="102">
        <f t="shared" si="8"/>
        <v>1</v>
      </c>
      <c r="T60" s="103">
        <v>5.8288179050000002</v>
      </c>
      <c r="U60" s="104">
        <f t="shared" si="9"/>
        <v>0</v>
      </c>
      <c r="V60" s="105">
        <v>5.47652538</v>
      </c>
      <c r="W60" s="106">
        <f t="shared" si="10"/>
        <v>0</v>
      </c>
      <c r="X60" s="103">
        <v>1.413932027</v>
      </c>
      <c r="Y60" s="104">
        <f t="shared" si="11"/>
        <v>0</v>
      </c>
      <c r="Z60" s="105">
        <v>0.59193266899999997</v>
      </c>
      <c r="AA60" s="106">
        <f t="shared" si="12"/>
        <v>0</v>
      </c>
      <c r="AB60" s="104">
        <v>17.399999999999999</v>
      </c>
      <c r="AC60" s="104">
        <f t="shared" si="13"/>
        <v>0</v>
      </c>
      <c r="AD60" s="83">
        <f t="shared" si="14"/>
        <v>0.2</v>
      </c>
      <c r="AE60" s="84">
        <f t="shared" si="15"/>
        <v>2</v>
      </c>
      <c r="AF60" s="101"/>
    </row>
    <row r="61" spans="1:32" x14ac:dyDescent="0.2">
      <c r="A61" s="127" t="s">
        <v>110</v>
      </c>
      <c r="B61" s="102">
        <v>8</v>
      </c>
      <c r="C61" s="102">
        <f t="shared" si="0"/>
        <v>0</v>
      </c>
      <c r="D61" s="103">
        <v>0</v>
      </c>
      <c r="E61" s="104">
        <f t="shared" si="1"/>
        <v>1</v>
      </c>
      <c r="F61" s="105">
        <v>0</v>
      </c>
      <c r="G61" s="106">
        <f t="shared" si="2"/>
        <v>1</v>
      </c>
      <c r="H61" s="103">
        <v>0</v>
      </c>
      <c r="I61" s="104">
        <f t="shared" si="3"/>
        <v>1</v>
      </c>
      <c r="J61" s="105">
        <v>164.23057969999999</v>
      </c>
      <c r="K61" s="106">
        <f t="shared" si="4"/>
        <v>1</v>
      </c>
      <c r="L61" s="104">
        <v>16</v>
      </c>
      <c r="M61" s="104">
        <f t="shared" si="5"/>
        <v>0</v>
      </c>
      <c r="N61" s="106"/>
      <c r="O61" s="106">
        <f t="shared" si="6"/>
        <v>0</v>
      </c>
      <c r="P61" s="104"/>
      <c r="Q61" s="104">
        <f t="shared" si="7"/>
        <v>0</v>
      </c>
      <c r="R61" s="107">
        <v>3.03</v>
      </c>
      <c r="S61" s="102">
        <f t="shared" si="8"/>
        <v>0</v>
      </c>
      <c r="T61" s="103">
        <v>6.5344803740000001</v>
      </c>
      <c r="U61" s="104">
        <f t="shared" si="9"/>
        <v>1</v>
      </c>
      <c r="V61" s="105">
        <v>8.6508677820000006</v>
      </c>
      <c r="W61" s="106">
        <f t="shared" si="10"/>
        <v>1</v>
      </c>
      <c r="X61" s="103">
        <v>2.0515799119999998</v>
      </c>
      <c r="Y61" s="104">
        <f t="shared" si="11"/>
        <v>1</v>
      </c>
      <c r="Z61" s="105">
        <v>0.62418957500000005</v>
      </c>
      <c r="AA61" s="106">
        <f t="shared" si="12"/>
        <v>0</v>
      </c>
      <c r="AB61" s="104">
        <v>25.5</v>
      </c>
      <c r="AC61" s="104">
        <f t="shared" si="13"/>
        <v>1</v>
      </c>
      <c r="AD61" s="83">
        <f t="shared" si="14"/>
        <v>0.5</v>
      </c>
      <c r="AE61" s="84">
        <f t="shared" si="15"/>
        <v>3</v>
      </c>
      <c r="AF61" s="101"/>
    </row>
    <row r="62" spans="1:32" x14ac:dyDescent="0.2">
      <c r="A62" s="127" t="s">
        <v>111</v>
      </c>
      <c r="B62" s="102">
        <v>14.42</v>
      </c>
      <c r="C62" s="102">
        <f t="shared" si="0"/>
        <v>1</v>
      </c>
      <c r="D62" s="103">
        <v>4.8798340859999998</v>
      </c>
      <c r="E62" s="104">
        <f t="shared" si="1"/>
        <v>0</v>
      </c>
      <c r="F62" s="105">
        <v>0</v>
      </c>
      <c r="G62" s="106">
        <f t="shared" si="2"/>
        <v>1</v>
      </c>
      <c r="H62" s="103">
        <v>0</v>
      </c>
      <c r="I62" s="104">
        <f t="shared" si="3"/>
        <v>1</v>
      </c>
      <c r="J62" s="105">
        <v>107.3563499</v>
      </c>
      <c r="K62" s="106">
        <f t="shared" si="4"/>
        <v>0</v>
      </c>
      <c r="L62" s="104">
        <v>15</v>
      </c>
      <c r="M62" s="104">
        <f t="shared" si="5"/>
        <v>0</v>
      </c>
      <c r="N62" s="106">
        <v>28.9</v>
      </c>
      <c r="O62" s="106">
        <f t="shared" si="6"/>
        <v>0</v>
      </c>
      <c r="P62" s="104">
        <v>32</v>
      </c>
      <c r="Q62" s="104">
        <f t="shared" si="7"/>
        <v>1</v>
      </c>
      <c r="R62" s="107">
        <v>5.84</v>
      </c>
      <c r="S62" s="102">
        <f t="shared" si="8"/>
        <v>0</v>
      </c>
      <c r="T62" s="103">
        <v>5.9562822930000001</v>
      </c>
      <c r="U62" s="104">
        <f t="shared" si="9"/>
        <v>0</v>
      </c>
      <c r="V62" s="105">
        <v>7.0995569100000004</v>
      </c>
      <c r="W62" s="106">
        <f t="shared" si="10"/>
        <v>0</v>
      </c>
      <c r="X62" s="103">
        <v>1.194502371</v>
      </c>
      <c r="Y62" s="104">
        <f t="shared" si="11"/>
        <v>0</v>
      </c>
      <c r="Z62" s="105">
        <v>0.62217843900000003</v>
      </c>
      <c r="AA62" s="106">
        <f t="shared" si="12"/>
        <v>0</v>
      </c>
      <c r="AB62" s="104">
        <v>20.8</v>
      </c>
      <c r="AC62" s="104">
        <f t="shared" si="13"/>
        <v>0</v>
      </c>
      <c r="AD62" s="83">
        <f t="shared" si="14"/>
        <v>0.32857142857142857</v>
      </c>
      <c r="AE62" s="84">
        <f t="shared" si="15"/>
        <v>3</v>
      </c>
      <c r="AF62" s="101"/>
    </row>
    <row r="63" spans="1:32" x14ac:dyDescent="0.2">
      <c r="A63" s="127" t="s">
        <v>112</v>
      </c>
      <c r="B63" s="102">
        <v>10.39</v>
      </c>
      <c r="C63" s="102">
        <f t="shared" si="0"/>
        <v>0</v>
      </c>
      <c r="D63" s="103">
        <v>2.451400976</v>
      </c>
      <c r="E63" s="104">
        <f t="shared" si="1"/>
        <v>1</v>
      </c>
      <c r="F63" s="105">
        <v>7.3542029270000002</v>
      </c>
      <c r="G63" s="106">
        <f t="shared" si="2"/>
        <v>0</v>
      </c>
      <c r="H63" s="103">
        <v>0</v>
      </c>
      <c r="I63" s="104">
        <f t="shared" si="3"/>
        <v>1</v>
      </c>
      <c r="J63" s="105">
        <v>100.50744</v>
      </c>
      <c r="K63" s="106">
        <f t="shared" si="4"/>
        <v>0</v>
      </c>
      <c r="L63" s="104">
        <v>22</v>
      </c>
      <c r="M63" s="104">
        <f t="shared" si="5"/>
        <v>0</v>
      </c>
      <c r="N63" s="106">
        <v>49</v>
      </c>
      <c r="O63" s="106">
        <f t="shared" si="6"/>
        <v>0</v>
      </c>
      <c r="P63" s="104">
        <v>3.2</v>
      </c>
      <c r="Q63" s="104">
        <f t="shared" si="7"/>
        <v>0</v>
      </c>
      <c r="R63" s="107">
        <v>2.41</v>
      </c>
      <c r="S63" s="102">
        <f t="shared" si="8"/>
        <v>0</v>
      </c>
      <c r="T63" s="103">
        <v>6.5344803740000001</v>
      </c>
      <c r="U63" s="104">
        <f t="shared" si="9"/>
        <v>1</v>
      </c>
      <c r="V63" s="105">
        <v>8.6508677820000006</v>
      </c>
      <c r="W63" s="106">
        <f t="shared" si="10"/>
        <v>1</v>
      </c>
      <c r="X63" s="103">
        <v>2.0515799119999998</v>
      </c>
      <c r="Y63" s="104">
        <f t="shared" si="11"/>
        <v>1</v>
      </c>
      <c r="Z63" s="105">
        <v>0.62418957500000005</v>
      </c>
      <c r="AA63" s="106">
        <f t="shared" si="12"/>
        <v>0</v>
      </c>
      <c r="AB63" s="104">
        <v>18.100000000000001</v>
      </c>
      <c r="AC63" s="104">
        <f t="shared" si="13"/>
        <v>0</v>
      </c>
      <c r="AD63" s="83">
        <f t="shared" si="14"/>
        <v>0.2857142857142857</v>
      </c>
      <c r="AE63" s="84">
        <f t="shared" si="15"/>
        <v>2</v>
      </c>
      <c r="AF63" s="101"/>
    </row>
    <row r="64" spans="1:32" x14ac:dyDescent="0.2">
      <c r="A64" s="127" t="s">
        <v>113</v>
      </c>
      <c r="B64" s="102">
        <v>9.09</v>
      </c>
      <c r="C64" s="102">
        <f t="shared" si="0"/>
        <v>0</v>
      </c>
      <c r="D64" s="103">
        <v>4.4848077139999996</v>
      </c>
      <c r="E64" s="104">
        <f t="shared" si="1"/>
        <v>0</v>
      </c>
      <c r="F64" s="105">
        <v>4.4848077139999996</v>
      </c>
      <c r="G64" s="106">
        <f t="shared" si="2"/>
        <v>0</v>
      </c>
      <c r="H64" s="103">
        <v>2.2424038569999998</v>
      </c>
      <c r="I64" s="104">
        <f t="shared" si="3"/>
        <v>1</v>
      </c>
      <c r="J64" s="105">
        <v>73.999327280000003</v>
      </c>
      <c r="K64" s="106">
        <f t="shared" si="4"/>
        <v>0</v>
      </c>
      <c r="L64" s="104">
        <v>11</v>
      </c>
      <c r="M64" s="104">
        <f t="shared" si="5"/>
        <v>0</v>
      </c>
      <c r="N64" s="106"/>
      <c r="O64" s="106">
        <f t="shared" si="6"/>
        <v>0</v>
      </c>
      <c r="P64" s="104"/>
      <c r="Q64" s="104">
        <f t="shared" si="7"/>
        <v>0</v>
      </c>
      <c r="R64" s="107">
        <v>2.59</v>
      </c>
      <c r="S64" s="102">
        <f t="shared" si="8"/>
        <v>0</v>
      </c>
      <c r="T64" s="103">
        <v>6.5344803740000001</v>
      </c>
      <c r="U64" s="104">
        <f t="shared" si="9"/>
        <v>1</v>
      </c>
      <c r="V64" s="105">
        <v>8.6508677820000006</v>
      </c>
      <c r="W64" s="106">
        <f t="shared" si="10"/>
        <v>1</v>
      </c>
      <c r="X64" s="103">
        <v>2.0515799119999998</v>
      </c>
      <c r="Y64" s="104">
        <f t="shared" si="11"/>
        <v>1</v>
      </c>
      <c r="Z64" s="105">
        <v>0.62418957500000005</v>
      </c>
      <c r="AA64" s="106">
        <f t="shared" si="12"/>
        <v>0</v>
      </c>
      <c r="AB64" s="104">
        <v>9.3000000000000007</v>
      </c>
      <c r="AC64" s="104">
        <f t="shared" si="13"/>
        <v>0</v>
      </c>
      <c r="AD64" s="83">
        <f t="shared" si="14"/>
        <v>0.22857142857142856</v>
      </c>
      <c r="AE64" s="84">
        <f t="shared" si="15"/>
        <v>2</v>
      </c>
      <c r="AF64" s="101"/>
    </row>
    <row r="65" spans="1:32" x14ac:dyDescent="0.2">
      <c r="A65" s="127" t="s">
        <v>114</v>
      </c>
      <c r="B65" s="102">
        <v>7.37</v>
      </c>
      <c r="C65" s="102">
        <f t="shared" si="0"/>
        <v>0</v>
      </c>
      <c r="D65" s="103">
        <v>11.59151501</v>
      </c>
      <c r="E65" s="104">
        <f t="shared" si="1"/>
        <v>0</v>
      </c>
      <c r="F65" s="105">
        <v>7.7276766739999996</v>
      </c>
      <c r="G65" s="106">
        <f t="shared" si="2"/>
        <v>0</v>
      </c>
      <c r="H65" s="103">
        <v>7.7276766739999996</v>
      </c>
      <c r="I65" s="104">
        <f t="shared" si="3"/>
        <v>0</v>
      </c>
      <c r="J65" s="105">
        <v>125.574746</v>
      </c>
      <c r="K65" s="106">
        <f t="shared" si="4"/>
        <v>1</v>
      </c>
      <c r="L65" s="104">
        <v>8</v>
      </c>
      <c r="M65" s="104">
        <f t="shared" si="5"/>
        <v>0</v>
      </c>
      <c r="N65" s="106">
        <v>47.6</v>
      </c>
      <c r="O65" s="106">
        <f t="shared" si="6"/>
        <v>0</v>
      </c>
      <c r="P65" s="104">
        <v>41.1</v>
      </c>
      <c r="Q65" s="104">
        <f t="shared" si="7"/>
        <v>1</v>
      </c>
      <c r="R65" s="107">
        <v>13.4</v>
      </c>
      <c r="S65" s="102">
        <f t="shared" si="8"/>
        <v>1</v>
      </c>
      <c r="T65" s="103">
        <v>4.8836621490000001</v>
      </c>
      <c r="U65" s="104">
        <f t="shared" si="9"/>
        <v>0</v>
      </c>
      <c r="V65" s="105">
        <v>6.0259512070000003</v>
      </c>
      <c r="W65" s="106">
        <f t="shared" si="10"/>
        <v>0</v>
      </c>
      <c r="X65" s="103">
        <v>1.2788915199999999</v>
      </c>
      <c r="Y65" s="104">
        <f t="shared" si="11"/>
        <v>0</v>
      </c>
      <c r="Z65" s="105">
        <v>0.60788767300000002</v>
      </c>
      <c r="AA65" s="106">
        <f t="shared" si="12"/>
        <v>0</v>
      </c>
      <c r="AB65" s="104">
        <v>28.6</v>
      </c>
      <c r="AC65" s="104">
        <f t="shared" si="13"/>
        <v>1</v>
      </c>
      <c r="AD65" s="83">
        <f t="shared" si="14"/>
        <v>0.34285714285714286</v>
      </c>
      <c r="AE65" s="84">
        <f t="shared" si="15"/>
        <v>3</v>
      </c>
      <c r="AF65" s="101"/>
    </row>
    <row r="66" spans="1:32" x14ac:dyDescent="0.2">
      <c r="A66" s="127" t="s">
        <v>115</v>
      </c>
      <c r="B66" s="102">
        <v>11.99</v>
      </c>
      <c r="C66" s="102">
        <f t="shared" si="0"/>
        <v>1</v>
      </c>
      <c r="D66" s="103">
        <v>5.0429915029999997</v>
      </c>
      <c r="E66" s="104">
        <f t="shared" si="1"/>
        <v>0</v>
      </c>
      <c r="F66" s="105">
        <v>17.650470259999999</v>
      </c>
      <c r="G66" s="106">
        <f t="shared" si="2"/>
        <v>0</v>
      </c>
      <c r="H66" s="103">
        <v>2.5214957509999998</v>
      </c>
      <c r="I66" s="104">
        <f t="shared" si="3"/>
        <v>1</v>
      </c>
      <c r="J66" s="105">
        <v>103.3813258</v>
      </c>
      <c r="K66" s="106">
        <f t="shared" si="4"/>
        <v>0</v>
      </c>
      <c r="L66" s="104">
        <v>0</v>
      </c>
      <c r="M66" s="104">
        <f t="shared" si="5"/>
        <v>0</v>
      </c>
      <c r="N66" s="106">
        <v>35.6</v>
      </c>
      <c r="O66" s="106">
        <f t="shared" si="6"/>
        <v>0</v>
      </c>
      <c r="P66" s="104">
        <v>13.8</v>
      </c>
      <c r="Q66" s="104">
        <f t="shared" si="7"/>
        <v>0</v>
      </c>
      <c r="R66" s="107">
        <v>4.07</v>
      </c>
      <c r="S66" s="102">
        <f t="shared" si="8"/>
        <v>0</v>
      </c>
      <c r="T66" s="103">
        <v>4.8836621490000001</v>
      </c>
      <c r="U66" s="104">
        <f t="shared" si="9"/>
        <v>0</v>
      </c>
      <c r="V66" s="105">
        <v>6.0259512070000003</v>
      </c>
      <c r="W66" s="106">
        <f t="shared" si="10"/>
        <v>0</v>
      </c>
      <c r="X66" s="103">
        <v>1.2788915199999999</v>
      </c>
      <c r="Y66" s="104">
        <f t="shared" si="11"/>
        <v>0</v>
      </c>
      <c r="Z66" s="105">
        <v>0.60788767300000002</v>
      </c>
      <c r="AA66" s="106">
        <f t="shared" si="12"/>
        <v>0</v>
      </c>
      <c r="AB66" s="104">
        <v>22.1</v>
      </c>
      <c r="AC66" s="104">
        <f t="shared" si="13"/>
        <v>1</v>
      </c>
      <c r="AD66" s="83">
        <f t="shared" si="14"/>
        <v>0.25714285714285712</v>
      </c>
      <c r="AE66" s="84">
        <f t="shared" si="15"/>
        <v>2</v>
      </c>
      <c r="AF66" s="101"/>
    </row>
    <row r="67" spans="1:32" x14ac:dyDescent="0.2">
      <c r="A67" s="127" t="s">
        <v>116</v>
      </c>
      <c r="B67" s="102">
        <v>10.74</v>
      </c>
      <c r="C67" s="102">
        <f t="shared" si="0"/>
        <v>0</v>
      </c>
      <c r="D67" s="103">
        <v>5.3063705390000004</v>
      </c>
      <c r="E67" s="104">
        <f t="shared" si="1"/>
        <v>0</v>
      </c>
      <c r="F67" s="105">
        <v>2.89438393</v>
      </c>
      <c r="G67" s="106">
        <f t="shared" si="2"/>
        <v>0</v>
      </c>
      <c r="H67" s="103">
        <v>16.401508939999999</v>
      </c>
      <c r="I67" s="104">
        <f t="shared" si="3"/>
        <v>0</v>
      </c>
      <c r="J67" s="105">
        <v>121.0817278</v>
      </c>
      <c r="K67" s="106">
        <f t="shared" si="4"/>
        <v>0</v>
      </c>
      <c r="L67" s="104">
        <v>47</v>
      </c>
      <c r="M67" s="104">
        <f t="shared" si="5"/>
        <v>1</v>
      </c>
      <c r="N67" s="106">
        <v>62.5</v>
      </c>
      <c r="O67" s="106">
        <f t="shared" si="6"/>
        <v>0</v>
      </c>
      <c r="P67" s="104">
        <v>19.600000000000001</v>
      </c>
      <c r="Q67" s="104">
        <f t="shared" si="7"/>
        <v>0</v>
      </c>
      <c r="R67" s="107">
        <v>7.4</v>
      </c>
      <c r="S67" s="102">
        <f t="shared" si="8"/>
        <v>1</v>
      </c>
      <c r="T67" s="103">
        <v>5.8288179050000002</v>
      </c>
      <c r="U67" s="104">
        <f t="shared" si="9"/>
        <v>0</v>
      </c>
      <c r="V67" s="105">
        <v>5.47652538</v>
      </c>
      <c r="W67" s="106">
        <f t="shared" si="10"/>
        <v>0</v>
      </c>
      <c r="X67" s="103">
        <v>1.413932027</v>
      </c>
      <c r="Y67" s="104">
        <f t="shared" si="11"/>
        <v>0</v>
      </c>
      <c r="Z67" s="105">
        <v>0.59193266899999997</v>
      </c>
      <c r="AA67" s="106">
        <f t="shared" si="12"/>
        <v>0</v>
      </c>
      <c r="AB67" s="104">
        <v>17.399999999999999</v>
      </c>
      <c r="AC67" s="104">
        <f t="shared" si="13"/>
        <v>0</v>
      </c>
      <c r="AD67" s="83">
        <f t="shared" si="14"/>
        <v>0.17142857142857143</v>
      </c>
      <c r="AE67" s="84">
        <f t="shared" si="15"/>
        <v>2</v>
      </c>
      <c r="AF67" s="101"/>
    </row>
    <row r="68" spans="1:32" x14ac:dyDescent="0.2">
      <c r="A68" s="127" t="s">
        <v>117</v>
      </c>
      <c r="B68" s="102">
        <v>10.89</v>
      </c>
      <c r="C68" s="102">
        <f t="shared" si="0"/>
        <v>0</v>
      </c>
      <c r="D68" s="103">
        <v>1.9529342839999999</v>
      </c>
      <c r="E68" s="104">
        <f t="shared" si="1"/>
        <v>1</v>
      </c>
      <c r="F68" s="105">
        <v>5.8588028510000001</v>
      </c>
      <c r="G68" s="106">
        <f t="shared" si="2"/>
        <v>0</v>
      </c>
      <c r="H68" s="103">
        <v>3.9058685679999998</v>
      </c>
      <c r="I68" s="104">
        <f t="shared" si="3"/>
        <v>0</v>
      </c>
      <c r="J68" s="105">
        <v>109.3643199</v>
      </c>
      <c r="K68" s="106">
        <f t="shared" si="4"/>
        <v>0</v>
      </c>
      <c r="L68" s="104">
        <v>23</v>
      </c>
      <c r="M68" s="104">
        <f t="shared" si="5"/>
        <v>0</v>
      </c>
      <c r="N68" s="106">
        <v>50.2</v>
      </c>
      <c r="O68" s="106">
        <f t="shared" si="6"/>
        <v>0</v>
      </c>
      <c r="P68" s="104">
        <v>11.9</v>
      </c>
      <c r="Q68" s="104">
        <f t="shared" si="7"/>
        <v>0</v>
      </c>
      <c r="R68" s="107">
        <v>7.35</v>
      </c>
      <c r="S68" s="102">
        <f t="shared" si="8"/>
        <v>1</v>
      </c>
      <c r="T68" s="103">
        <v>4.9933517529999998</v>
      </c>
      <c r="U68" s="104">
        <f t="shared" si="9"/>
        <v>0</v>
      </c>
      <c r="V68" s="105">
        <v>7.0155927330000001</v>
      </c>
      <c r="W68" s="106">
        <f t="shared" si="10"/>
        <v>0</v>
      </c>
      <c r="X68" s="103">
        <v>1.2300853300000001</v>
      </c>
      <c r="Y68" s="104">
        <f t="shared" si="11"/>
        <v>0</v>
      </c>
      <c r="Z68" s="105">
        <v>0.53057715500000002</v>
      </c>
      <c r="AA68" s="106">
        <f t="shared" si="12"/>
        <v>0</v>
      </c>
      <c r="AB68" s="104">
        <v>16.100000000000001</v>
      </c>
      <c r="AC68" s="104">
        <f t="shared" si="13"/>
        <v>0</v>
      </c>
      <c r="AD68" s="83">
        <f t="shared" si="14"/>
        <v>0.15714285714285714</v>
      </c>
      <c r="AE68" s="84">
        <f t="shared" si="15"/>
        <v>2</v>
      </c>
      <c r="AF68" s="101"/>
    </row>
    <row r="69" spans="1:32" x14ac:dyDescent="0.2">
      <c r="A69" s="127" t="s">
        <v>118</v>
      </c>
      <c r="B69" s="102">
        <v>11.15</v>
      </c>
      <c r="C69" s="102">
        <f t="shared" si="0"/>
        <v>1</v>
      </c>
      <c r="D69" s="103">
        <v>2.8358577189999998</v>
      </c>
      <c r="E69" s="104">
        <f t="shared" si="1"/>
        <v>0</v>
      </c>
      <c r="F69" s="105">
        <v>0</v>
      </c>
      <c r="G69" s="106">
        <f t="shared" si="2"/>
        <v>1</v>
      </c>
      <c r="H69" s="103">
        <v>0</v>
      </c>
      <c r="I69" s="104">
        <f t="shared" si="3"/>
        <v>1</v>
      </c>
      <c r="J69" s="105">
        <v>110.0312795</v>
      </c>
      <c r="K69" s="106">
        <f t="shared" si="4"/>
        <v>0</v>
      </c>
      <c r="L69" s="104">
        <v>55</v>
      </c>
      <c r="M69" s="104">
        <f t="shared" si="5"/>
        <v>1</v>
      </c>
      <c r="N69" s="106">
        <v>74.5</v>
      </c>
      <c r="O69" s="106">
        <f t="shared" si="6"/>
        <v>1</v>
      </c>
      <c r="P69" s="104">
        <v>24.7</v>
      </c>
      <c r="Q69" s="104">
        <f t="shared" si="7"/>
        <v>1</v>
      </c>
      <c r="R69" s="107">
        <v>7.65</v>
      </c>
      <c r="S69" s="102">
        <f t="shared" si="8"/>
        <v>1</v>
      </c>
      <c r="T69" s="103">
        <v>5.8288179050000002</v>
      </c>
      <c r="U69" s="104">
        <f t="shared" si="9"/>
        <v>0</v>
      </c>
      <c r="V69" s="105">
        <v>5.47652538</v>
      </c>
      <c r="W69" s="106">
        <f t="shared" si="10"/>
        <v>0</v>
      </c>
      <c r="X69" s="103">
        <v>1.413932027</v>
      </c>
      <c r="Y69" s="104">
        <f t="shared" si="11"/>
        <v>0</v>
      </c>
      <c r="Z69" s="105">
        <v>0.59193266899999997</v>
      </c>
      <c r="AA69" s="106">
        <f t="shared" si="12"/>
        <v>0</v>
      </c>
      <c r="AB69" s="104">
        <v>15.1</v>
      </c>
      <c r="AC69" s="104">
        <f t="shared" si="13"/>
        <v>0</v>
      </c>
      <c r="AD69" s="83">
        <f t="shared" si="14"/>
        <v>0.5714285714285714</v>
      </c>
      <c r="AE69" s="84">
        <f t="shared" si="15"/>
        <v>3</v>
      </c>
      <c r="AF69" s="101"/>
    </row>
    <row r="70" spans="1:32" x14ac:dyDescent="0.2">
      <c r="A70" s="127" t="s">
        <v>119</v>
      </c>
      <c r="B70" s="102">
        <v>9.6199999999999992</v>
      </c>
      <c r="C70" s="102">
        <f t="shared" ref="C70:C71" si="16">IF(B70&gt;$B$76, 1,0)</f>
        <v>0</v>
      </c>
      <c r="D70" s="103">
        <v>3.6600541689999999</v>
      </c>
      <c r="E70" s="104">
        <f t="shared" ref="E70:E71" si="17">IF(D70&lt;$D$74, 1,0)</f>
        <v>0</v>
      </c>
      <c r="F70" s="105">
        <v>10.98016251</v>
      </c>
      <c r="G70" s="106">
        <f t="shared" ref="G70:G71" si="18">IF(F70&lt;$F$74, 1,0)</f>
        <v>0</v>
      </c>
      <c r="H70" s="103">
        <v>3.6600541689999999</v>
      </c>
      <c r="I70" s="104">
        <f t="shared" ref="I70:I71" si="19">IF(H70&lt;$H$74, 1,0)</f>
        <v>0</v>
      </c>
      <c r="J70" s="105">
        <v>150.0622209</v>
      </c>
      <c r="K70" s="106">
        <f t="shared" ref="K70:K71" si="20">IF(J70&gt;$J$76, 1,0)</f>
        <v>1</v>
      </c>
      <c r="L70" s="104">
        <v>40</v>
      </c>
      <c r="M70" s="104">
        <f t="shared" ref="M70:M71" si="21">IF(L70&gt;$L$76, 1,0)</f>
        <v>0</v>
      </c>
      <c r="N70" s="106">
        <v>43.3</v>
      </c>
      <c r="O70" s="106">
        <f t="shared" ref="O70:O71" si="22">IF(N70&gt;$N$76, 1,0)</f>
        <v>0</v>
      </c>
      <c r="P70" s="104">
        <v>16.5</v>
      </c>
      <c r="Q70" s="104">
        <f t="shared" ref="Q70:Q71" si="23">IF(P70&gt;$P$76, 1,0)</f>
        <v>0</v>
      </c>
      <c r="R70" s="107">
        <v>6.3</v>
      </c>
      <c r="S70" s="102">
        <f t="shared" ref="S70:S71" si="24">IF(R70&gt;$R$76, 1,0)</f>
        <v>0</v>
      </c>
      <c r="T70" s="103">
        <v>5.9562822930000001</v>
      </c>
      <c r="U70" s="104">
        <f t="shared" ref="U70:U71" si="25">IF(T70&gt;$T$76, 1,0)</f>
        <v>0</v>
      </c>
      <c r="V70" s="105">
        <v>7.0995569100000004</v>
      </c>
      <c r="W70" s="106">
        <f t="shared" ref="W70:W71" si="26">IF(V70&gt;$V$76, 1,0)</f>
        <v>0</v>
      </c>
      <c r="X70" s="103">
        <v>1.194502371</v>
      </c>
      <c r="Y70" s="104">
        <f t="shared" ref="Y70:Y71" si="27">IF(X70&gt;$X$76, 1,0)</f>
        <v>0</v>
      </c>
      <c r="Z70" s="105">
        <v>0.62217843900000003</v>
      </c>
      <c r="AA70" s="106">
        <f t="shared" ref="AA70:AA71" si="28">IF(Z70&gt;$Z$76, 1,0)</f>
        <v>0</v>
      </c>
      <c r="AB70" s="104">
        <v>22</v>
      </c>
      <c r="AC70" s="104">
        <f t="shared" ref="AC70:AC71" si="29">IF(AB70&gt;$AB$76, 1,0)</f>
        <v>1</v>
      </c>
      <c r="AD70" s="83">
        <f t="shared" ref="AD70:AD71" si="30">SUM(C70*$B$3,E70*$D$3,G70*$F$3,I70*$H$3,K70*$J$3,M70*$L$3,O70*$N$3,Q70*$P$3,S70*$R$3,U70*$T$3,W70*$V$3,Y70*$X$3,AA70*$Z$3,AC70*$AB$3)/SUM($B$3:$AB$3)</f>
        <v>0.14285714285714285</v>
      </c>
      <c r="AE70" s="84">
        <f t="shared" ref="AE70:AE71" si="31">IF(AD70&gt;AD$76,3,IF(AD70&lt;AD$74,1,2))</f>
        <v>1</v>
      </c>
      <c r="AF70" s="101"/>
    </row>
    <row r="71" spans="1:32" x14ac:dyDescent="0.2">
      <c r="A71" s="127" t="s">
        <v>120</v>
      </c>
      <c r="B71" s="102">
        <v>7.85</v>
      </c>
      <c r="C71" s="102">
        <f t="shared" si="16"/>
        <v>0</v>
      </c>
      <c r="D71" s="103">
        <v>3.362640614</v>
      </c>
      <c r="E71" s="104">
        <f t="shared" si="17"/>
        <v>0</v>
      </c>
      <c r="F71" s="105">
        <v>3.362640614</v>
      </c>
      <c r="G71" s="106">
        <f t="shared" si="18"/>
        <v>0</v>
      </c>
      <c r="H71" s="103">
        <v>4.4835208189999998</v>
      </c>
      <c r="I71" s="104">
        <f t="shared" si="19"/>
        <v>0</v>
      </c>
      <c r="J71" s="105">
        <v>112.98472460000001</v>
      </c>
      <c r="K71" s="106">
        <f t="shared" si="20"/>
        <v>0</v>
      </c>
      <c r="L71" s="104">
        <v>39</v>
      </c>
      <c r="M71" s="104">
        <f t="shared" si="21"/>
        <v>0</v>
      </c>
      <c r="N71" s="106">
        <v>68.7</v>
      </c>
      <c r="O71" s="106">
        <f t="shared" si="22"/>
        <v>1</v>
      </c>
      <c r="P71" s="104">
        <v>15.7</v>
      </c>
      <c r="Q71" s="104">
        <f t="shared" si="23"/>
        <v>0</v>
      </c>
      <c r="R71" s="107">
        <v>4.68</v>
      </c>
      <c r="S71" s="102">
        <f t="shared" si="24"/>
        <v>0</v>
      </c>
      <c r="T71" s="103">
        <v>5.2783385020000004</v>
      </c>
      <c r="U71" s="104">
        <f t="shared" si="25"/>
        <v>0</v>
      </c>
      <c r="V71" s="105">
        <v>6.3912263879999998</v>
      </c>
      <c r="W71" s="106">
        <f t="shared" si="26"/>
        <v>0</v>
      </c>
      <c r="X71" s="103">
        <v>1.3303132849999999</v>
      </c>
      <c r="Y71" s="104">
        <f t="shared" si="27"/>
        <v>0</v>
      </c>
      <c r="Z71" s="105">
        <v>0.68082425700000004</v>
      </c>
      <c r="AA71" s="106">
        <f t="shared" si="28"/>
        <v>1</v>
      </c>
      <c r="AB71" s="104">
        <v>11.8</v>
      </c>
      <c r="AC71" s="104">
        <f t="shared" si="29"/>
        <v>0</v>
      </c>
      <c r="AD71" s="83">
        <f t="shared" si="30"/>
        <v>0.12857142857142856</v>
      </c>
      <c r="AE71" s="84">
        <f t="shared" si="31"/>
        <v>1</v>
      </c>
      <c r="AF71" s="101"/>
    </row>
    <row r="72" spans="1:32" s="7" customFormat="1" x14ac:dyDescent="0.2">
      <c r="A72" s="128" t="s">
        <v>47</v>
      </c>
      <c r="B72" s="86">
        <f t="shared" ref="B72" si="32">MIN(B5:B71)</f>
        <v>2.5</v>
      </c>
      <c r="C72" s="86"/>
      <c r="D72" s="88">
        <v>0</v>
      </c>
      <c r="E72" s="88"/>
      <c r="F72" s="89">
        <v>0</v>
      </c>
      <c r="G72" s="89"/>
      <c r="H72" s="88">
        <v>0</v>
      </c>
      <c r="I72" s="88"/>
      <c r="J72" s="89">
        <v>41.875861479999998</v>
      </c>
      <c r="K72" s="89"/>
      <c r="L72" s="88">
        <v>0</v>
      </c>
      <c r="M72" s="88"/>
      <c r="N72" s="89">
        <v>23.4</v>
      </c>
      <c r="O72" s="89"/>
      <c r="P72" s="88">
        <v>3.2</v>
      </c>
      <c r="Q72" s="88"/>
      <c r="R72" s="86">
        <f t="shared" ref="R72" si="33">MIN(R5:R71)</f>
        <v>2.41</v>
      </c>
      <c r="S72" s="86"/>
      <c r="T72" s="90">
        <f t="shared" ref="T72" si="34">MIN(T5:T71)</f>
        <v>4.8117756790000001</v>
      </c>
      <c r="U72" s="88"/>
      <c r="V72" s="89">
        <f t="shared" ref="V72" si="35">MIN(V5:V71)</f>
        <v>5.47652538</v>
      </c>
      <c r="W72" s="89"/>
      <c r="X72" s="88">
        <f t="shared" ref="X72" si="36">MIN(X5:X71)</f>
        <v>1.143944115</v>
      </c>
      <c r="Y72" s="88"/>
      <c r="Z72" s="89">
        <f t="shared" ref="Z72" si="37">MIN(Z5:Z71)</f>
        <v>0.42584658399999997</v>
      </c>
      <c r="AA72" s="89"/>
      <c r="AB72" s="88">
        <f t="shared" ref="AB72:AD72" si="38">MIN(AB5:AB71)</f>
        <v>4.3</v>
      </c>
      <c r="AC72" s="88"/>
      <c r="AD72" s="108">
        <f t="shared" si="38"/>
        <v>0</v>
      </c>
      <c r="AE72" s="93"/>
      <c r="AF72" s="109"/>
    </row>
    <row r="73" spans="1:32" s="7" customFormat="1" x14ac:dyDescent="0.2">
      <c r="A73" s="128" t="s">
        <v>48</v>
      </c>
      <c r="B73" s="86">
        <f t="shared" ref="B73" si="39">PERCENTILE(B5:B71,0.1)</f>
        <v>5.55</v>
      </c>
      <c r="C73" s="86"/>
      <c r="D73" s="88">
        <v>2.1745584147999999</v>
      </c>
      <c r="E73" s="88"/>
      <c r="F73" s="89">
        <v>0</v>
      </c>
      <c r="G73" s="89"/>
      <c r="H73" s="88">
        <v>0</v>
      </c>
      <c r="I73" s="88"/>
      <c r="J73" s="89">
        <v>80.400506110000009</v>
      </c>
      <c r="K73" s="89"/>
      <c r="L73" s="88">
        <v>8</v>
      </c>
      <c r="M73" s="88"/>
      <c r="N73" s="89">
        <v>35.96</v>
      </c>
      <c r="O73" s="89"/>
      <c r="P73" s="88">
        <v>8.4</v>
      </c>
      <c r="Q73" s="88"/>
      <c r="R73" s="86">
        <f t="shared" ref="R73" si="40">PERCENTILE(R5:R71,0.1)</f>
        <v>3.4540000000000002</v>
      </c>
      <c r="S73" s="86"/>
      <c r="T73" s="90">
        <f t="shared" ref="T73" si="41">PERCENTILE(T5:T71,0.1)</f>
        <v>4.8117756790000001</v>
      </c>
      <c r="U73" s="88"/>
      <c r="V73" s="89">
        <f t="shared" ref="V73" si="42">PERCENTILE(V5:V71,0.1)</f>
        <v>5.7976630619999998</v>
      </c>
      <c r="W73" s="89"/>
      <c r="X73" s="88">
        <f t="shared" ref="X73" si="43">PERCENTILE(X5:X71,0.1)</f>
        <v>1.143944115</v>
      </c>
      <c r="Y73" s="88"/>
      <c r="Z73" s="89">
        <f t="shared" ref="Z73" si="44">PERCENTILE(Z5:Z71,0.1)</f>
        <v>0.53057715500000002</v>
      </c>
      <c r="AA73" s="89"/>
      <c r="AB73" s="88">
        <f t="shared" ref="AB73:AD73" si="45">PERCENTILE(AB5:AB71,0.1)</f>
        <v>8.0500000000000007</v>
      </c>
      <c r="AC73" s="88"/>
      <c r="AD73" s="108">
        <f t="shared" si="45"/>
        <v>5.7142857142857141E-2</v>
      </c>
      <c r="AE73" s="93"/>
      <c r="AF73" s="109"/>
    </row>
    <row r="74" spans="1:32" s="7" customFormat="1" x14ac:dyDescent="0.2">
      <c r="A74" s="128" t="s">
        <v>49</v>
      </c>
      <c r="B74" s="86">
        <f t="shared" ref="B74" si="46">PERCENTILE(B5:B71,0.25)</f>
        <v>8.0150000000000006</v>
      </c>
      <c r="C74" s="86"/>
      <c r="D74" s="88">
        <v>2.6585130780000004</v>
      </c>
      <c r="E74" s="88"/>
      <c r="F74" s="89">
        <v>2.3809254874999999</v>
      </c>
      <c r="G74" s="89"/>
      <c r="H74" s="88">
        <v>3.542394448</v>
      </c>
      <c r="I74" s="88"/>
      <c r="J74" s="89">
        <v>89.090122129999997</v>
      </c>
      <c r="K74" s="89"/>
      <c r="L74" s="88">
        <v>19</v>
      </c>
      <c r="M74" s="88"/>
      <c r="N74" s="89">
        <v>44.375</v>
      </c>
      <c r="O74" s="89"/>
      <c r="P74" s="88">
        <v>11.8</v>
      </c>
      <c r="Q74" s="88"/>
      <c r="R74" s="86">
        <f t="shared" ref="R74" si="47">PERCENTILE(R5:R71,0.25)</f>
        <v>4.37</v>
      </c>
      <c r="S74" s="86"/>
      <c r="T74" s="90">
        <f t="shared" ref="T74" si="48">PERCENTILE(T5:T71,0.25)</f>
        <v>4.8836621490000001</v>
      </c>
      <c r="U74" s="88"/>
      <c r="V74" s="89">
        <f t="shared" ref="V74" si="49">PERCENTILE(V5:V71,0.25)</f>
        <v>6.0259512070000003</v>
      </c>
      <c r="W74" s="89"/>
      <c r="X74" s="88">
        <f t="shared" ref="X74" si="50">PERCENTILE(X5:X71,0.25)</f>
        <v>1.2104773339999999</v>
      </c>
      <c r="Y74" s="88"/>
      <c r="Z74" s="89">
        <f t="shared" ref="Z74" si="51">PERCENTILE(Z5:Z71,0.25)</f>
        <v>0.56587467199999997</v>
      </c>
      <c r="AA74" s="89"/>
      <c r="AB74" s="88">
        <f t="shared" ref="AB74:AD74" si="52">PERCENTILE(AB5:AB71,0.25)</f>
        <v>11.325000000000001</v>
      </c>
      <c r="AC74" s="88"/>
      <c r="AD74" s="108">
        <f t="shared" si="52"/>
        <v>0.15</v>
      </c>
      <c r="AE74" s="93"/>
      <c r="AF74" s="109"/>
    </row>
    <row r="75" spans="1:32" s="7" customFormat="1" x14ac:dyDescent="0.2">
      <c r="A75" s="128" t="s">
        <v>50</v>
      </c>
      <c r="B75" s="86">
        <f t="shared" ref="B75" si="53">PERCENTILE(B5:B71,0.5)</f>
        <v>9.2100000000000009</v>
      </c>
      <c r="C75" s="86"/>
      <c r="D75" s="88">
        <v>3.311587244</v>
      </c>
      <c r="E75" s="88"/>
      <c r="F75" s="89">
        <v>3.7411548410000002</v>
      </c>
      <c r="G75" s="89"/>
      <c r="H75" s="88">
        <v>5.3919463580000002</v>
      </c>
      <c r="I75" s="88"/>
      <c r="J75" s="89">
        <v>107.3563499</v>
      </c>
      <c r="K75" s="89"/>
      <c r="L75" s="88">
        <v>29</v>
      </c>
      <c r="M75" s="88"/>
      <c r="N75" s="89">
        <v>52.4</v>
      </c>
      <c r="O75" s="89"/>
      <c r="P75" s="88">
        <v>15.7</v>
      </c>
      <c r="Q75" s="88"/>
      <c r="R75" s="86">
        <f t="shared" ref="R75" si="54">PERCENTILE(R5:R71,0.5)</f>
        <v>5.35</v>
      </c>
      <c r="S75" s="86"/>
      <c r="T75" s="90">
        <f t="shared" ref="T75" si="55">PERCENTILE(T5:T71,0.5)</f>
        <v>5.8288179050000002</v>
      </c>
      <c r="U75" s="88"/>
      <c r="V75" s="89">
        <f t="shared" ref="V75" si="56">PERCENTILE(V5:V71,0.5)</f>
        <v>7.0155927330000001</v>
      </c>
      <c r="W75" s="89"/>
      <c r="X75" s="88">
        <f t="shared" ref="X75" si="57">PERCENTILE(X5:X71,0.5)</f>
        <v>1.2788915199999999</v>
      </c>
      <c r="Y75" s="88"/>
      <c r="Z75" s="89">
        <f t="shared" ref="Z75" si="58">PERCENTILE(Z5:Z71,0.5)</f>
        <v>0.60788767300000002</v>
      </c>
      <c r="AA75" s="89"/>
      <c r="AB75" s="88">
        <f t="shared" ref="AB75:AD75" si="59">PERCENTILE(AB5:AB71,0.5)</f>
        <v>16.25</v>
      </c>
      <c r="AC75" s="88"/>
      <c r="AD75" s="108">
        <f t="shared" si="59"/>
        <v>0.21428571428571427</v>
      </c>
      <c r="AE75" s="93"/>
      <c r="AF75" s="109"/>
    </row>
    <row r="76" spans="1:32" s="7" customFormat="1" x14ac:dyDescent="0.2">
      <c r="A76" s="128" t="s">
        <v>51</v>
      </c>
      <c r="B76" s="86">
        <f t="shared" ref="B76" si="60">PERCENTILE(B5:B71,0.75)</f>
        <v>10.975000000000001</v>
      </c>
      <c r="C76" s="86"/>
      <c r="D76" s="88">
        <v>4.4795403225000001</v>
      </c>
      <c r="E76" s="88"/>
      <c r="F76" s="89">
        <v>5.8012178974999999</v>
      </c>
      <c r="G76" s="89"/>
      <c r="H76" s="88">
        <v>9.4967601254999998</v>
      </c>
      <c r="I76" s="88"/>
      <c r="J76" s="89">
        <v>123.52642585</v>
      </c>
      <c r="K76" s="89"/>
      <c r="L76" s="88">
        <v>42</v>
      </c>
      <c r="M76" s="88"/>
      <c r="N76" s="89">
        <v>68.45</v>
      </c>
      <c r="O76" s="89"/>
      <c r="P76" s="88">
        <v>19.899999999999999</v>
      </c>
      <c r="Q76" s="88"/>
      <c r="R76" s="86">
        <f t="shared" ref="R76" si="61">PERCENTILE(R5:R71,0.75)</f>
        <v>7.335</v>
      </c>
      <c r="S76" s="86"/>
      <c r="T76" s="90">
        <f t="shared" ref="T76" si="62">PERCENTILE(T5:T71,0.75)</f>
        <v>6.242436917</v>
      </c>
      <c r="U76" s="88"/>
      <c r="V76" s="89">
        <f t="shared" ref="V76" si="63">PERCENTILE(V5:V71,0.75)</f>
        <v>7.9939584010000004</v>
      </c>
      <c r="W76" s="89"/>
      <c r="X76" s="88">
        <f t="shared" ref="X76" si="64">PERCENTILE(X5:X71,0.75)</f>
        <v>1.824377288</v>
      </c>
      <c r="Y76" s="88"/>
      <c r="Z76" s="89">
        <f t="shared" ref="Z76" si="65">PERCENTILE(Z5:Z71,0.75)</f>
        <v>0.62418957500000005</v>
      </c>
      <c r="AA76" s="89"/>
      <c r="AB76" s="88">
        <f t="shared" ref="AB76:AD76" si="66">PERCENTILE(AB5:AB71,0.75)</f>
        <v>21.125</v>
      </c>
      <c r="AC76" s="88"/>
      <c r="AD76" s="108">
        <f t="shared" si="66"/>
        <v>0.31428571428571428</v>
      </c>
      <c r="AE76" s="93"/>
      <c r="AF76" s="109"/>
    </row>
    <row r="77" spans="1:32" s="7" customFormat="1" x14ac:dyDescent="0.2">
      <c r="A77" s="128" t="s">
        <v>52</v>
      </c>
      <c r="B77" s="86">
        <f t="shared" ref="B77" si="67">PERCENTILE(B5:B71,0.9)</f>
        <v>13.813999999999998</v>
      </c>
      <c r="C77" s="86"/>
      <c r="D77" s="88">
        <v>5.7371353751999994</v>
      </c>
      <c r="E77" s="88"/>
      <c r="F77" s="89">
        <v>8.1819037901999998</v>
      </c>
      <c r="G77" s="89"/>
      <c r="H77" s="88">
        <v>11.980267181999999</v>
      </c>
      <c r="I77" s="88"/>
      <c r="J77" s="89">
        <v>131.16456714</v>
      </c>
      <c r="K77" s="89"/>
      <c r="L77" s="88">
        <v>55.8</v>
      </c>
      <c r="M77" s="88"/>
      <c r="N77" s="89">
        <v>74.64</v>
      </c>
      <c r="O77" s="89"/>
      <c r="P77" s="88">
        <v>32</v>
      </c>
      <c r="Q77" s="88"/>
      <c r="R77" s="86">
        <f t="shared" ref="R77" si="68">PERCENTILE(R5:R71,0.9)</f>
        <v>8.5080000000000009</v>
      </c>
      <c r="S77" s="86"/>
      <c r="T77" s="90">
        <f t="shared" ref="T77" si="69">PERCENTILE(T5:T71,0.9)</f>
        <v>6.5344803740000001</v>
      </c>
      <c r="U77" s="88"/>
      <c r="V77" s="89">
        <f t="shared" ref="V77" si="70">PERCENTILE(V5:V71,0.9)</f>
        <v>8.6508677820000006</v>
      </c>
      <c r="W77" s="89"/>
      <c r="X77" s="88">
        <f t="shared" ref="X77" si="71">PERCENTILE(X5:X71,0.9)</f>
        <v>2.0515799119999998</v>
      </c>
      <c r="Y77" s="88"/>
      <c r="Z77" s="89">
        <f t="shared" ref="Z77" si="72">PERCENTILE(Z5:Z71,0.9)</f>
        <v>0.65958290219999993</v>
      </c>
      <c r="AA77" s="89"/>
      <c r="AB77" s="88">
        <f t="shared" ref="AB77:AD77" si="73">PERCENTILE(AB5:AB71,0.9)</f>
        <v>25.9</v>
      </c>
      <c r="AC77" s="88"/>
      <c r="AD77" s="108">
        <f t="shared" si="73"/>
        <v>0.43428571428571422</v>
      </c>
      <c r="AE77" s="93"/>
      <c r="AF77" s="109"/>
    </row>
    <row r="78" spans="1:32" s="7" customFormat="1" x14ac:dyDescent="0.2">
      <c r="A78" s="128" t="s">
        <v>53</v>
      </c>
      <c r="B78" s="86">
        <f t="shared" ref="B78" si="74">PERCENTILE(B5:B71,1)</f>
        <v>20.48</v>
      </c>
      <c r="C78" s="86"/>
      <c r="D78" s="88">
        <v>21.777003480000001</v>
      </c>
      <c r="E78" s="88"/>
      <c r="F78" s="89">
        <v>17.650470259999999</v>
      </c>
      <c r="G78" s="89"/>
      <c r="H78" s="88">
        <v>38.480449790000002</v>
      </c>
      <c r="I78" s="88"/>
      <c r="J78" s="89">
        <v>164.23057969999999</v>
      </c>
      <c r="K78" s="89"/>
      <c r="L78" s="88">
        <v>77</v>
      </c>
      <c r="M78" s="88"/>
      <c r="N78" s="89">
        <v>102.1</v>
      </c>
      <c r="O78" s="89"/>
      <c r="P78" s="88">
        <v>76</v>
      </c>
      <c r="Q78" s="88"/>
      <c r="R78" s="86">
        <f t="shared" ref="R78" si="75">PERCENTILE(R5:R71,1)</f>
        <v>15.03</v>
      </c>
      <c r="S78" s="86"/>
      <c r="T78" s="90">
        <f t="shared" ref="T78" si="76">PERCENTILE(T5:T71,1)</f>
        <v>7.1482683079999996</v>
      </c>
      <c r="U78" s="88"/>
      <c r="V78" s="89">
        <f t="shared" ref="V78" si="77">PERCENTILE(V5:V71,1)</f>
        <v>13.939231235999999</v>
      </c>
      <c r="W78" s="89"/>
      <c r="X78" s="88">
        <f t="shared" ref="X78" si="78">PERCENTILE(X5:X71,1)</f>
        <v>3.2636884749999999</v>
      </c>
      <c r="Y78" s="88"/>
      <c r="Z78" s="89">
        <f t="shared" ref="Z78" si="79">PERCENTILE(Z5:Z71,1)</f>
        <v>0.85910758700000001</v>
      </c>
      <c r="AA78" s="89"/>
      <c r="AB78" s="88">
        <f t="shared" ref="AB78:AD78" si="80">PERCENTILE(AB5:AB71,1)</f>
        <v>41.5</v>
      </c>
      <c r="AC78" s="88"/>
      <c r="AD78" s="108">
        <f t="shared" si="80"/>
        <v>0.61428571428571432</v>
      </c>
      <c r="AE78" s="93"/>
      <c r="AF78" s="109"/>
    </row>
  </sheetData>
  <mergeCells count="44">
    <mergeCell ref="V2:W2"/>
    <mergeCell ref="X2:Y2"/>
    <mergeCell ref="Z2:AA2"/>
    <mergeCell ref="AB2:AC2"/>
    <mergeCell ref="AD1:AE2"/>
    <mergeCell ref="X1:Y1"/>
    <mergeCell ref="AB1:AC1"/>
    <mergeCell ref="Z1:AA1"/>
    <mergeCell ref="V1:W1"/>
    <mergeCell ref="L2:M2"/>
    <mergeCell ref="N2:O2"/>
    <mergeCell ref="P2:Q2"/>
    <mergeCell ref="R2:S2"/>
    <mergeCell ref="T2:U2"/>
    <mergeCell ref="B2:C2"/>
    <mergeCell ref="D2:E2"/>
    <mergeCell ref="F2:G2"/>
    <mergeCell ref="H2:I2"/>
    <mergeCell ref="J2:K2"/>
    <mergeCell ref="B1:C1"/>
    <mergeCell ref="D1:E1"/>
    <mergeCell ref="F1:G1"/>
    <mergeCell ref="H1:I1"/>
    <mergeCell ref="J1:K1"/>
    <mergeCell ref="L1:M1"/>
    <mergeCell ref="N1:O1"/>
    <mergeCell ref="P1:Q1"/>
    <mergeCell ref="R1:S1"/>
    <mergeCell ref="T1:U1"/>
    <mergeCell ref="AD3:AE3"/>
    <mergeCell ref="X3:Y3"/>
    <mergeCell ref="AB3:AC3"/>
    <mergeCell ref="Z3:AA3"/>
    <mergeCell ref="B3:C3"/>
    <mergeCell ref="D3:E3"/>
    <mergeCell ref="F3:G3"/>
    <mergeCell ref="H3:I3"/>
    <mergeCell ref="J3:K3"/>
    <mergeCell ref="L3:M3"/>
    <mergeCell ref="N3:O3"/>
    <mergeCell ref="P3:Q3"/>
    <mergeCell ref="R3:S3"/>
    <mergeCell ref="T3:U3"/>
    <mergeCell ref="V3:W3"/>
  </mergeCells>
  <conditionalFormatting sqref="A72:A78">
    <cfRule type="cellIs" dxfId="150" priority="44" operator="equal">
      <formula>1</formula>
    </cfRule>
  </conditionalFormatting>
  <conditionalFormatting sqref="AE5:AE78">
    <cfRule type="cellIs" dxfId="149" priority="45" operator="equal">
      <formula>3</formula>
    </cfRule>
  </conditionalFormatting>
  <conditionalFormatting sqref="E5:E78">
    <cfRule type="cellIs" dxfId="148" priority="34" operator="equal">
      <formula>1</formula>
    </cfRule>
  </conditionalFormatting>
  <conditionalFormatting sqref="Q5:Q78 U5:U78 W5:W78 Y5:Y78 AA5:AA78 AC5:AC78">
    <cfRule type="cellIs" dxfId="147" priority="31" operator="equal">
      <formula>1</formula>
    </cfRule>
  </conditionalFormatting>
  <conditionalFormatting sqref="I5:I78 K5:K78 M5:M78 O5:O78">
    <cfRule type="cellIs" dxfId="146" priority="32" operator="equal">
      <formula>1</formula>
    </cfRule>
  </conditionalFormatting>
  <conditionalFormatting sqref="B5:C78 R5:S78">
    <cfRule type="cellIs" dxfId="145" priority="35" operator="equal">
      <formula>1</formula>
    </cfRule>
  </conditionalFormatting>
  <conditionalFormatting sqref="G5:G78">
    <cfRule type="cellIs" dxfId="144" priority="33" operator="equal">
      <formula>1</formula>
    </cfRule>
  </conditionalFormatting>
  <conditionalFormatting sqref="G4">
    <cfRule type="cellIs" dxfId="143" priority="14" operator="equal">
      <formula>1</formula>
    </cfRule>
  </conditionalFormatting>
  <conditionalFormatting sqref="C4">
    <cfRule type="cellIs" dxfId="142" priority="16" operator="equal">
      <formula>1</formula>
    </cfRule>
  </conditionalFormatting>
  <conditionalFormatting sqref="E4">
    <cfRule type="cellIs" dxfId="141" priority="15" operator="equal">
      <formula>1</formula>
    </cfRule>
  </conditionalFormatting>
  <conditionalFormatting sqref="I4">
    <cfRule type="cellIs" dxfId="140" priority="13" operator="equal">
      <formula>1</formula>
    </cfRule>
  </conditionalFormatting>
  <conditionalFormatting sqref="K4">
    <cfRule type="cellIs" dxfId="139" priority="12" operator="equal">
      <formula>1</formula>
    </cfRule>
  </conditionalFormatting>
  <conditionalFormatting sqref="M4">
    <cfRule type="cellIs" dxfId="138" priority="11" operator="equal">
      <formula>1</formula>
    </cfRule>
  </conditionalFormatting>
  <conditionalFormatting sqref="O4">
    <cfRule type="cellIs" dxfId="137" priority="10" operator="equal">
      <formula>1</formula>
    </cfRule>
  </conditionalFormatting>
  <conditionalFormatting sqref="Q4">
    <cfRule type="cellIs" dxfId="136" priority="9" operator="equal">
      <formula>1</formula>
    </cfRule>
  </conditionalFormatting>
  <conditionalFormatting sqref="S4">
    <cfRule type="cellIs" dxfId="135" priority="8" operator="equal">
      <formula>1</formula>
    </cfRule>
  </conditionalFormatting>
  <conditionalFormatting sqref="U4">
    <cfRule type="cellIs" dxfId="134" priority="7" operator="equal">
      <formula>1</formula>
    </cfRule>
  </conditionalFormatting>
  <conditionalFormatting sqref="W4">
    <cfRule type="cellIs" dxfId="133" priority="6" operator="equal">
      <formula>1</formula>
    </cfRule>
  </conditionalFormatting>
  <conditionalFormatting sqref="AE1">
    <cfRule type="cellIs" dxfId="132" priority="5" operator="equal">
      <formula>3</formula>
    </cfRule>
  </conditionalFormatting>
  <conditionalFormatting sqref="AE4">
    <cfRule type="cellIs" dxfId="131" priority="4" operator="equal">
      <formula>3</formula>
    </cfRule>
  </conditionalFormatting>
  <conditionalFormatting sqref="Y4">
    <cfRule type="cellIs" dxfId="130" priority="3" operator="equal">
      <formula>1</formula>
    </cfRule>
  </conditionalFormatting>
  <conditionalFormatting sqref="AA4">
    <cfRule type="cellIs" dxfId="129" priority="2" operator="equal">
      <formula>1</formula>
    </cfRule>
  </conditionalFormatting>
  <conditionalFormatting sqref="AC4">
    <cfRule type="cellIs" dxfId="128" priority="1"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78"/>
  <sheetViews>
    <sheetView workbookViewId="0">
      <selection sqref="A1:A1048576"/>
    </sheetView>
  </sheetViews>
  <sheetFormatPr baseColWidth="10" defaultColWidth="8.83203125" defaultRowHeight="15" x14ac:dyDescent="0.2"/>
  <cols>
    <col min="1" max="1" width="15.6640625" style="129" customWidth="1"/>
    <col min="2" max="3" width="10.6640625" style="94" customWidth="1"/>
    <col min="4" max="4" width="10.6640625" style="97" customWidth="1"/>
    <col min="5" max="5" width="10.6640625" style="80" customWidth="1"/>
    <col min="6" max="7" width="10.6640625" style="94" customWidth="1"/>
    <col min="8" max="9" width="10.6640625" style="80" customWidth="1"/>
    <col min="10" max="10" width="10.6640625" style="77" customWidth="1"/>
    <col min="11" max="11" width="10.6640625" style="94" customWidth="1"/>
    <col min="12" max="13" width="10.6640625" style="80" customWidth="1"/>
    <col min="14" max="14" width="10.6640625" style="77" customWidth="1"/>
    <col min="15" max="15" width="10.6640625" style="94" customWidth="1"/>
    <col min="16" max="16" width="10.6640625" style="97" customWidth="1"/>
    <col min="17" max="17" width="10.6640625" style="80" customWidth="1"/>
    <col min="18" max="18" width="10.6640625" style="77" customWidth="1"/>
    <col min="19" max="19" width="10.6640625" style="94" customWidth="1"/>
    <col min="20" max="21" width="10.6640625" style="80" customWidth="1"/>
    <col min="22" max="23" width="10.6640625" style="94" customWidth="1"/>
    <col min="24" max="25" width="15.6640625" style="12" customWidth="1"/>
    <col min="26" max="29" width="16.83203125" customWidth="1"/>
  </cols>
  <sheetData>
    <row r="1" spans="1:25" s="120" customFormat="1" ht="49" customHeight="1" x14ac:dyDescent="0.2">
      <c r="A1" s="130" t="s">
        <v>372</v>
      </c>
      <c r="B1" s="162" t="s">
        <v>206</v>
      </c>
      <c r="C1" s="162"/>
      <c r="D1" s="166" t="s">
        <v>307</v>
      </c>
      <c r="E1" s="166"/>
      <c r="F1" s="162" t="s">
        <v>207</v>
      </c>
      <c r="G1" s="162"/>
      <c r="H1" s="166" t="s">
        <v>176</v>
      </c>
      <c r="I1" s="166"/>
      <c r="J1" s="162" t="s">
        <v>309</v>
      </c>
      <c r="K1" s="162"/>
      <c r="L1" s="166" t="s">
        <v>313</v>
      </c>
      <c r="M1" s="166"/>
      <c r="N1" s="162" t="s">
        <v>180</v>
      </c>
      <c r="O1" s="162"/>
      <c r="P1" s="166" t="s">
        <v>312</v>
      </c>
      <c r="Q1" s="166"/>
      <c r="R1" s="162" t="s">
        <v>183</v>
      </c>
      <c r="S1" s="162"/>
      <c r="T1" s="166" t="s">
        <v>185</v>
      </c>
      <c r="U1" s="166"/>
      <c r="V1" s="162" t="s">
        <v>187</v>
      </c>
      <c r="W1" s="162"/>
      <c r="X1" s="152" t="s">
        <v>315</v>
      </c>
      <c r="Y1" s="152"/>
    </row>
    <row r="2" spans="1:25" s="120" customFormat="1" ht="80.5" customHeight="1" x14ac:dyDescent="0.2">
      <c r="A2" s="130" t="s">
        <v>371</v>
      </c>
      <c r="B2" s="162" t="s">
        <v>173</v>
      </c>
      <c r="C2" s="162"/>
      <c r="D2" s="166" t="s">
        <v>374</v>
      </c>
      <c r="E2" s="166"/>
      <c r="F2" s="162" t="s">
        <v>175</v>
      </c>
      <c r="G2" s="162"/>
      <c r="H2" s="166" t="s">
        <v>177</v>
      </c>
      <c r="I2" s="166"/>
      <c r="J2" s="162" t="s">
        <v>178</v>
      </c>
      <c r="K2" s="162"/>
      <c r="L2" s="166" t="s">
        <v>375</v>
      </c>
      <c r="M2" s="166"/>
      <c r="N2" s="162" t="s">
        <v>181</v>
      </c>
      <c r="O2" s="162"/>
      <c r="P2" s="166" t="s">
        <v>182</v>
      </c>
      <c r="Q2" s="166"/>
      <c r="R2" s="162" t="s">
        <v>184</v>
      </c>
      <c r="S2" s="162"/>
      <c r="T2" s="166" t="s">
        <v>186</v>
      </c>
      <c r="U2" s="166"/>
      <c r="V2" s="162" t="s">
        <v>188</v>
      </c>
      <c r="W2" s="162"/>
      <c r="X2" s="152"/>
      <c r="Y2" s="152"/>
    </row>
    <row r="3" spans="1:25" ht="58" customHeight="1" x14ac:dyDescent="0.2">
      <c r="A3" s="131" t="s">
        <v>129</v>
      </c>
      <c r="B3" s="165">
        <v>5</v>
      </c>
      <c r="C3" s="165"/>
      <c r="D3" s="164">
        <v>7</v>
      </c>
      <c r="E3" s="164"/>
      <c r="F3" s="165">
        <v>6</v>
      </c>
      <c r="G3" s="165"/>
      <c r="H3" s="164">
        <v>6</v>
      </c>
      <c r="I3" s="164"/>
      <c r="J3" s="165">
        <v>5</v>
      </c>
      <c r="K3" s="165"/>
      <c r="L3" s="164">
        <v>6</v>
      </c>
      <c r="M3" s="164"/>
      <c r="N3" s="165">
        <v>7</v>
      </c>
      <c r="O3" s="165"/>
      <c r="P3" s="164">
        <v>6</v>
      </c>
      <c r="Q3" s="164"/>
      <c r="R3" s="165">
        <v>5</v>
      </c>
      <c r="S3" s="165"/>
      <c r="T3" s="164">
        <v>6</v>
      </c>
      <c r="U3" s="164"/>
      <c r="V3" s="165">
        <v>7</v>
      </c>
      <c r="W3" s="165"/>
      <c r="X3" s="152" t="s">
        <v>316</v>
      </c>
      <c r="Y3" s="153" t="s">
        <v>322</v>
      </c>
    </row>
    <row r="4" spans="1:25" ht="64" x14ac:dyDescent="0.2">
      <c r="A4" s="131"/>
      <c r="B4" s="110" t="s">
        <v>121</v>
      </c>
      <c r="C4" s="110" t="s">
        <v>317</v>
      </c>
      <c r="D4" s="70" t="s">
        <v>121</v>
      </c>
      <c r="E4" s="70" t="s">
        <v>317</v>
      </c>
      <c r="F4" s="110" t="s">
        <v>121</v>
      </c>
      <c r="G4" s="110" t="s">
        <v>317</v>
      </c>
      <c r="H4" s="70" t="s">
        <v>121</v>
      </c>
      <c r="I4" s="70" t="s">
        <v>317</v>
      </c>
      <c r="J4" s="110" t="s">
        <v>121</v>
      </c>
      <c r="K4" s="110" t="s">
        <v>317</v>
      </c>
      <c r="L4" s="70" t="s">
        <v>121</v>
      </c>
      <c r="M4" s="70" t="s">
        <v>317</v>
      </c>
      <c r="N4" s="110" t="s">
        <v>121</v>
      </c>
      <c r="O4" s="110" t="s">
        <v>317</v>
      </c>
      <c r="P4" s="70" t="s">
        <v>121</v>
      </c>
      <c r="Q4" s="70" t="s">
        <v>317</v>
      </c>
      <c r="R4" s="110" t="s">
        <v>121</v>
      </c>
      <c r="S4" s="110" t="s">
        <v>317</v>
      </c>
      <c r="T4" s="70" t="s">
        <v>121</v>
      </c>
      <c r="U4" s="70" t="s">
        <v>317</v>
      </c>
      <c r="V4" s="110" t="s">
        <v>121</v>
      </c>
      <c r="W4" s="110" t="s">
        <v>317</v>
      </c>
      <c r="X4" s="152"/>
      <c r="Y4" s="153"/>
    </row>
    <row r="5" spans="1:25" x14ac:dyDescent="0.2">
      <c r="A5" s="132" t="s">
        <v>54</v>
      </c>
      <c r="B5" s="94">
        <v>8.7799999999999994</v>
      </c>
      <c r="C5" s="96">
        <f>IF(B5&gt;$B$76, 1,0)</f>
        <v>0</v>
      </c>
      <c r="D5" s="97">
        <v>17.559999999999999</v>
      </c>
      <c r="E5" s="76">
        <f>IF(D5&gt;$D$76, 1,0)</f>
        <v>0</v>
      </c>
      <c r="F5" s="94">
        <v>0.4</v>
      </c>
      <c r="G5" s="96">
        <f>IF(F5&gt;=$F$76, 1,0)</f>
        <v>0</v>
      </c>
      <c r="H5" s="80">
        <v>3.3</v>
      </c>
      <c r="I5" s="76">
        <f>IF(H5&gt;$H$76, 1,0)</f>
        <v>0</v>
      </c>
      <c r="J5" s="72">
        <v>2.0097020099999998</v>
      </c>
      <c r="K5" s="96">
        <f>IF(J5&gt;$J$76, 1,0)</f>
        <v>0</v>
      </c>
      <c r="L5" s="98">
        <v>19</v>
      </c>
      <c r="M5" s="76">
        <f>IF(L5&gt;$L$76, 1,0)</f>
        <v>0</v>
      </c>
      <c r="N5" s="77">
        <v>0.115</v>
      </c>
      <c r="O5" s="96">
        <f>IF(N5&gt;$N$76, 1,0)</f>
        <v>0</v>
      </c>
      <c r="P5" s="99">
        <v>18.250768050000001</v>
      </c>
      <c r="Q5" s="76">
        <f>IF(P5&gt;$P$76, 1,0)</f>
        <v>0</v>
      </c>
      <c r="R5" s="72">
        <v>42.81</v>
      </c>
      <c r="S5" s="96">
        <f>IF(R5&gt;$R$76, 1,0)</f>
        <v>0</v>
      </c>
      <c r="T5" s="76">
        <v>8.67</v>
      </c>
      <c r="U5" s="76">
        <f>IF(T5&gt;$T$76, 1,0)</f>
        <v>0</v>
      </c>
      <c r="V5" s="94">
        <v>14.5</v>
      </c>
      <c r="W5" s="96">
        <f>IF(V5&gt;$V$76, 1,0)</f>
        <v>0</v>
      </c>
      <c r="X5" s="83">
        <f>SUM(C5*$B$3,E5*$D$3,G5*$F$3,I5*$H$3,K5*$J$3,M5*$L$3,O5*$N$3,Q5*$P$3,S5*$R$3,U5*$T$3,W5*$V$3)/SUM($B$3:$V$3)</f>
        <v>0</v>
      </c>
      <c r="Y5" s="84">
        <f>IF(X5&gt;X$76,3,IF(X5&lt;X$74,1,2))</f>
        <v>1</v>
      </c>
    </row>
    <row r="6" spans="1:25" x14ac:dyDescent="0.2">
      <c r="A6" s="132" t="s">
        <v>55</v>
      </c>
      <c r="B6" s="94">
        <v>12.14</v>
      </c>
      <c r="C6" s="96">
        <f t="shared" ref="C6:C69" si="0">IF(B6&gt;$B$76, 1,0)</f>
        <v>0</v>
      </c>
      <c r="D6" s="97">
        <v>17.739999999999998</v>
      </c>
      <c r="E6" s="76">
        <f t="shared" ref="E6:E69" si="1">IF(D6&gt;$D$76, 1,0)</f>
        <v>0</v>
      </c>
      <c r="F6" s="94">
        <v>0.49</v>
      </c>
      <c r="G6" s="96">
        <f t="shared" ref="G6:G69" si="2">IF(F6&gt;=$F$76, 1,0)</f>
        <v>1</v>
      </c>
      <c r="H6" s="80">
        <v>4.0999999999999996</v>
      </c>
      <c r="I6" s="76">
        <f t="shared" ref="I6:I69" si="3">IF(H6&gt;$H$76, 1,0)</f>
        <v>0</v>
      </c>
      <c r="J6" s="72">
        <v>2.1741691209999998</v>
      </c>
      <c r="K6" s="96">
        <f t="shared" ref="K6:K69" si="4">IF(J6&gt;$J$76, 1,0)</f>
        <v>0</v>
      </c>
      <c r="L6" s="98">
        <v>15</v>
      </c>
      <c r="M6" s="76">
        <f t="shared" ref="M6:M69" si="5">IF(L6&gt;$L$76, 1,0)</f>
        <v>0</v>
      </c>
      <c r="N6" s="77">
        <v>5.1999999999999998E-2</v>
      </c>
      <c r="O6" s="96">
        <f t="shared" ref="O6:O69" si="6">IF(N6&gt;$N$76, 1,0)</f>
        <v>0</v>
      </c>
      <c r="P6" s="99">
        <v>25.58795456</v>
      </c>
      <c r="Q6" s="76">
        <f t="shared" ref="Q6:Q69" si="7">IF(P6&gt;$P$76, 1,0)</f>
        <v>0</v>
      </c>
      <c r="R6" s="72">
        <v>42.88</v>
      </c>
      <c r="S6" s="96">
        <f t="shared" ref="S6:S69" si="8">IF(R6&gt;$R$76, 1,0)</f>
        <v>0</v>
      </c>
      <c r="T6" s="76">
        <v>10.6</v>
      </c>
      <c r="U6" s="76">
        <f t="shared" ref="U6:U69" si="9">IF(T6&gt;$T$76, 1,0)</f>
        <v>0</v>
      </c>
      <c r="V6" s="94">
        <v>16.3</v>
      </c>
      <c r="W6" s="96">
        <f t="shared" ref="W6:W69" si="10">IF(V6&gt;$V$76, 1,0)</f>
        <v>0</v>
      </c>
      <c r="X6" s="83">
        <f t="shared" ref="X6:X69" si="11">SUM(C6*$B$3,E6*$D$3,G6*$F$3,I6*$H$3,K6*$J$3,M6*$L$3,O6*$N$3,Q6*$P$3,S6*$R$3,U6*$T$3,W6*$V$3)/SUM($B$3:$V$3)</f>
        <v>9.0909090909090912E-2</v>
      </c>
      <c r="Y6" s="84">
        <f t="shared" ref="Y6:Y69" si="12">IF(X6&gt;X$76,3,IF(X6&lt;X$74,1,2))</f>
        <v>2</v>
      </c>
    </row>
    <row r="7" spans="1:25" x14ac:dyDescent="0.2">
      <c r="A7" s="132" t="s">
        <v>56</v>
      </c>
      <c r="B7" s="94">
        <v>11.71</v>
      </c>
      <c r="C7" s="96">
        <f t="shared" si="0"/>
        <v>0</v>
      </c>
      <c r="D7" s="97">
        <v>22.18</v>
      </c>
      <c r="E7" s="76">
        <f t="shared" si="1"/>
        <v>0</v>
      </c>
      <c r="F7" s="94">
        <v>0.42</v>
      </c>
      <c r="G7" s="96">
        <f t="shared" si="2"/>
        <v>0</v>
      </c>
      <c r="H7" s="80">
        <v>5.0999999999999996</v>
      </c>
      <c r="I7" s="76">
        <f t="shared" si="3"/>
        <v>0</v>
      </c>
      <c r="J7" s="72">
        <v>4.7313281509999996</v>
      </c>
      <c r="K7" s="96">
        <f t="shared" si="4"/>
        <v>0</v>
      </c>
      <c r="L7" s="98">
        <v>25</v>
      </c>
      <c r="M7" s="76">
        <f t="shared" si="5"/>
        <v>0</v>
      </c>
      <c r="N7" s="77">
        <v>0.11</v>
      </c>
      <c r="O7" s="96">
        <f t="shared" si="6"/>
        <v>0</v>
      </c>
      <c r="P7" s="99">
        <v>28.895554529999998</v>
      </c>
      <c r="Q7" s="76">
        <f t="shared" si="7"/>
        <v>0</v>
      </c>
      <c r="R7" s="72">
        <v>31.75</v>
      </c>
      <c r="S7" s="96">
        <f t="shared" si="8"/>
        <v>0</v>
      </c>
      <c r="T7" s="76">
        <v>12.15</v>
      </c>
      <c r="U7" s="76">
        <f t="shared" si="9"/>
        <v>0</v>
      </c>
      <c r="V7" s="94">
        <v>19</v>
      </c>
      <c r="W7" s="96">
        <f t="shared" si="10"/>
        <v>0</v>
      </c>
      <c r="X7" s="83">
        <f t="shared" si="11"/>
        <v>0</v>
      </c>
      <c r="Y7" s="84">
        <f t="shared" si="12"/>
        <v>1</v>
      </c>
    </row>
    <row r="8" spans="1:25" x14ac:dyDescent="0.2">
      <c r="A8" s="132" t="s">
        <v>57</v>
      </c>
      <c r="B8" s="94">
        <v>10.91</v>
      </c>
      <c r="C8" s="96">
        <f t="shared" si="0"/>
        <v>0</v>
      </c>
      <c r="D8" s="97">
        <v>16.3</v>
      </c>
      <c r="E8" s="76">
        <f t="shared" si="1"/>
        <v>0</v>
      </c>
      <c r="F8" s="94">
        <v>0.42</v>
      </c>
      <c r="G8" s="96">
        <f t="shared" si="2"/>
        <v>0</v>
      </c>
      <c r="H8" s="80">
        <v>4.5</v>
      </c>
      <c r="I8" s="76">
        <f t="shared" si="3"/>
        <v>0</v>
      </c>
      <c r="J8" s="72">
        <v>1.880791039</v>
      </c>
      <c r="K8" s="96">
        <f t="shared" si="4"/>
        <v>0</v>
      </c>
      <c r="L8" s="98">
        <v>21</v>
      </c>
      <c r="M8" s="76">
        <f t="shared" si="5"/>
        <v>0</v>
      </c>
      <c r="N8" s="77">
        <v>6.6000000000000003E-2</v>
      </c>
      <c r="O8" s="96">
        <f t="shared" si="6"/>
        <v>0</v>
      </c>
      <c r="P8" s="99">
        <v>28.930703269999999</v>
      </c>
      <c r="Q8" s="76">
        <f t="shared" si="7"/>
        <v>0</v>
      </c>
      <c r="R8" s="72">
        <v>38.94</v>
      </c>
      <c r="S8" s="96">
        <f t="shared" si="8"/>
        <v>0</v>
      </c>
      <c r="T8" s="76">
        <v>12.42</v>
      </c>
      <c r="U8" s="76">
        <f t="shared" si="9"/>
        <v>0</v>
      </c>
      <c r="V8" s="94">
        <v>17.100000000000001</v>
      </c>
      <c r="W8" s="96">
        <f t="shared" si="10"/>
        <v>0</v>
      </c>
      <c r="X8" s="83">
        <f t="shared" si="11"/>
        <v>0</v>
      </c>
      <c r="Y8" s="84">
        <f t="shared" si="12"/>
        <v>1</v>
      </c>
    </row>
    <row r="9" spans="1:25" x14ac:dyDescent="0.2">
      <c r="A9" s="132" t="s">
        <v>58</v>
      </c>
      <c r="B9" s="94">
        <v>12.73</v>
      </c>
      <c r="C9" s="96">
        <f t="shared" si="0"/>
        <v>0</v>
      </c>
      <c r="D9" s="97">
        <v>19.579999999999998</v>
      </c>
      <c r="E9" s="76">
        <f t="shared" si="1"/>
        <v>0</v>
      </c>
      <c r="F9" s="94">
        <v>0.42</v>
      </c>
      <c r="G9" s="96">
        <f t="shared" si="2"/>
        <v>0</v>
      </c>
      <c r="H9" s="80">
        <v>4.7</v>
      </c>
      <c r="I9" s="76">
        <f t="shared" si="3"/>
        <v>0</v>
      </c>
      <c r="J9" s="72">
        <v>7.546337158</v>
      </c>
      <c r="K9" s="96">
        <f t="shared" si="4"/>
        <v>1</v>
      </c>
      <c r="L9" s="98">
        <v>22</v>
      </c>
      <c r="M9" s="76">
        <f t="shared" si="5"/>
        <v>0</v>
      </c>
      <c r="N9" s="77">
        <v>0.13600000000000001</v>
      </c>
      <c r="O9" s="96">
        <f t="shared" si="6"/>
        <v>0</v>
      </c>
      <c r="P9" s="99">
        <v>25.91882068</v>
      </c>
      <c r="Q9" s="76">
        <f t="shared" si="7"/>
        <v>0</v>
      </c>
      <c r="R9" s="72">
        <v>37.85</v>
      </c>
      <c r="S9" s="96">
        <f t="shared" si="8"/>
        <v>0</v>
      </c>
      <c r="T9" s="76">
        <v>12.58</v>
      </c>
      <c r="U9" s="76">
        <f t="shared" si="9"/>
        <v>0</v>
      </c>
      <c r="V9" s="94">
        <v>18</v>
      </c>
      <c r="W9" s="96">
        <f t="shared" si="10"/>
        <v>0</v>
      </c>
      <c r="X9" s="83">
        <f t="shared" si="11"/>
        <v>7.575757575757576E-2</v>
      </c>
      <c r="Y9" s="84">
        <f t="shared" si="12"/>
        <v>1</v>
      </c>
    </row>
    <row r="10" spans="1:25" x14ac:dyDescent="0.2">
      <c r="A10" s="132" t="s">
        <v>59</v>
      </c>
      <c r="B10" s="94">
        <v>12.82</v>
      </c>
      <c r="C10" s="96">
        <f t="shared" si="0"/>
        <v>0</v>
      </c>
      <c r="D10" s="97">
        <v>20.43</v>
      </c>
      <c r="E10" s="76">
        <f t="shared" si="1"/>
        <v>0</v>
      </c>
      <c r="F10" s="94">
        <v>0.44</v>
      </c>
      <c r="G10" s="96">
        <f t="shared" si="2"/>
        <v>0</v>
      </c>
      <c r="H10" s="80">
        <v>4.3</v>
      </c>
      <c r="I10" s="76">
        <f t="shared" si="3"/>
        <v>0</v>
      </c>
      <c r="J10" s="72">
        <v>2.7179653859999999</v>
      </c>
      <c r="K10" s="96">
        <f t="shared" si="4"/>
        <v>0</v>
      </c>
      <c r="L10" s="98">
        <v>25</v>
      </c>
      <c r="M10" s="76">
        <f t="shared" si="5"/>
        <v>0</v>
      </c>
      <c r="N10" s="77">
        <v>0.17</v>
      </c>
      <c r="O10" s="96">
        <f t="shared" si="6"/>
        <v>1</v>
      </c>
      <c r="P10" s="99">
        <v>30.776666030000001</v>
      </c>
      <c r="Q10" s="76">
        <f t="shared" si="7"/>
        <v>1</v>
      </c>
      <c r="R10" s="72">
        <v>48.93</v>
      </c>
      <c r="S10" s="96">
        <f t="shared" si="8"/>
        <v>1</v>
      </c>
      <c r="T10" s="76">
        <v>18.649999999999999</v>
      </c>
      <c r="U10" s="76">
        <f t="shared" si="9"/>
        <v>1</v>
      </c>
      <c r="V10" s="94">
        <v>16.100000000000001</v>
      </c>
      <c r="W10" s="96">
        <f t="shared" si="10"/>
        <v>0</v>
      </c>
      <c r="X10" s="83">
        <f t="shared" si="11"/>
        <v>0.36363636363636365</v>
      </c>
      <c r="Y10" s="84">
        <f t="shared" si="12"/>
        <v>2</v>
      </c>
    </row>
    <row r="11" spans="1:25" x14ac:dyDescent="0.2">
      <c r="A11" s="132" t="s">
        <v>60</v>
      </c>
      <c r="B11" s="94">
        <v>14.6</v>
      </c>
      <c r="C11" s="96">
        <f t="shared" si="0"/>
        <v>1</v>
      </c>
      <c r="D11" s="97">
        <v>24.27</v>
      </c>
      <c r="E11" s="76">
        <f t="shared" si="1"/>
        <v>0</v>
      </c>
      <c r="F11" s="94">
        <v>0.44</v>
      </c>
      <c r="G11" s="96">
        <f t="shared" si="2"/>
        <v>0</v>
      </c>
      <c r="H11" s="80">
        <v>4.5</v>
      </c>
      <c r="I11" s="76">
        <f t="shared" si="3"/>
        <v>0</v>
      </c>
      <c r="J11" s="72">
        <v>4.6040515649999998</v>
      </c>
      <c r="K11" s="96">
        <f t="shared" si="4"/>
        <v>0</v>
      </c>
      <c r="L11" s="98">
        <v>27</v>
      </c>
      <c r="M11" s="76">
        <f t="shared" si="5"/>
        <v>1</v>
      </c>
      <c r="N11" s="77">
        <v>0.13300000000000001</v>
      </c>
      <c r="O11" s="96">
        <f t="shared" si="6"/>
        <v>0</v>
      </c>
      <c r="P11" s="99">
        <v>30.652662580000001</v>
      </c>
      <c r="Q11" s="76">
        <f t="shared" si="7"/>
        <v>1</v>
      </c>
      <c r="R11" s="72">
        <v>44.41</v>
      </c>
      <c r="S11" s="96">
        <f t="shared" si="8"/>
        <v>0</v>
      </c>
      <c r="T11" s="76">
        <v>22.73</v>
      </c>
      <c r="U11" s="76">
        <f t="shared" si="9"/>
        <v>1</v>
      </c>
      <c r="V11" s="94">
        <v>18.399999999999999</v>
      </c>
      <c r="W11" s="96">
        <f t="shared" si="10"/>
        <v>0</v>
      </c>
      <c r="X11" s="83">
        <f t="shared" si="11"/>
        <v>0.34848484848484851</v>
      </c>
      <c r="Y11" s="84">
        <f t="shared" si="12"/>
        <v>2</v>
      </c>
    </row>
    <row r="12" spans="1:25" x14ac:dyDescent="0.2">
      <c r="A12" s="132" t="s">
        <v>61</v>
      </c>
      <c r="B12" s="94">
        <v>12.01</v>
      </c>
      <c r="C12" s="96">
        <f t="shared" si="0"/>
        <v>0</v>
      </c>
      <c r="D12" s="97">
        <v>16.850000000000001</v>
      </c>
      <c r="E12" s="76">
        <f t="shared" si="1"/>
        <v>0</v>
      </c>
      <c r="F12" s="94">
        <v>0.43</v>
      </c>
      <c r="G12" s="96">
        <f t="shared" si="2"/>
        <v>0</v>
      </c>
      <c r="H12" s="80">
        <v>4.4000000000000004</v>
      </c>
      <c r="I12" s="76">
        <f t="shared" si="3"/>
        <v>0</v>
      </c>
      <c r="J12" s="72">
        <v>4.4964697139999998</v>
      </c>
      <c r="K12" s="96">
        <f t="shared" si="4"/>
        <v>0</v>
      </c>
      <c r="L12" s="98">
        <v>31</v>
      </c>
      <c r="M12" s="76">
        <f t="shared" si="5"/>
        <v>1</v>
      </c>
      <c r="N12" s="77">
        <v>0.114</v>
      </c>
      <c r="O12" s="96">
        <f t="shared" si="6"/>
        <v>0</v>
      </c>
      <c r="P12" s="99">
        <v>26.898431169999999</v>
      </c>
      <c r="Q12" s="76">
        <f t="shared" si="7"/>
        <v>0</v>
      </c>
      <c r="R12" s="72">
        <v>37.36</v>
      </c>
      <c r="S12" s="96">
        <f t="shared" si="8"/>
        <v>0</v>
      </c>
      <c r="T12" s="76">
        <v>19.91</v>
      </c>
      <c r="U12" s="76">
        <f t="shared" si="9"/>
        <v>1</v>
      </c>
      <c r="V12" s="94">
        <v>17.8</v>
      </c>
      <c r="W12" s="96">
        <f t="shared" si="10"/>
        <v>0</v>
      </c>
      <c r="X12" s="83">
        <f t="shared" si="11"/>
        <v>0.18181818181818182</v>
      </c>
      <c r="Y12" s="84">
        <f t="shared" si="12"/>
        <v>2</v>
      </c>
    </row>
    <row r="13" spans="1:25" x14ac:dyDescent="0.2">
      <c r="A13" s="132" t="s">
        <v>62</v>
      </c>
      <c r="B13" s="94">
        <v>6.05</v>
      </c>
      <c r="C13" s="96">
        <f t="shared" si="0"/>
        <v>0</v>
      </c>
      <c r="D13" s="97">
        <v>8.1</v>
      </c>
      <c r="E13" s="76">
        <f t="shared" si="1"/>
        <v>0</v>
      </c>
      <c r="F13" s="94">
        <v>0.45</v>
      </c>
      <c r="G13" s="96">
        <f t="shared" si="2"/>
        <v>1</v>
      </c>
      <c r="H13" s="80">
        <v>3.8</v>
      </c>
      <c r="I13" s="76">
        <f t="shared" si="3"/>
        <v>0</v>
      </c>
      <c r="J13" s="72">
        <v>0.90774055099999995</v>
      </c>
      <c r="K13" s="96">
        <f t="shared" si="4"/>
        <v>0</v>
      </c>
      <c r="L13" s="98">
        <v>8</v>
      </c>
      <c r="M13" s="76">
        <f t="shared" si="5"/>
        <v>0</v>
      </c>
      <c r="N13" s="77">
        <v>4.4999999999999998E-2</v>
      </c>
      <c r="O13" s="96">
        <f t="shared" si="6"/>
        <v>0</v>
      </c>
      <c r="P13" s="99">
        <v>10.73203299</v>
      </c>
      <c r="Q13" s="76">
        <f t="shared" si="7"/>
        <v>0</v>
      </c>
      <c r="R13" s="72">
        <v>49.14</v>
      </c>
      <c r="S13" s="96">
        <f t="shared" si="8"/>
        <v>1</v>
      </c>
      <c r="T13" s="76">
        <v>6.51</v>
      </c>
      <c r="U13" s="76">
        <f t="shared" si="9"/>
        <v>0</v>
      </c>
      <c r="V13" s="94">
        <v>12.8</v>
      </c>
      <c r="W13" s="96">
        <f t="shared" si="10"/>
        <v>0</v>
      </c>
      <c r="X13" s="83">
        <f t="shared" si="11"/>
        <v>0.16666666666666666</v>
      </c>
      <c r="Y13" s="84">
        <f t="shared" si="12"/>
        <v>2</v>
      </c>
    </row>
    <row r="14" spans="1:25" x14ac:dyDescent="0.2">
      <c r="A14" s="132" t="s">
        <v>63</v>
      </c>
      <c r="B14" s="94">
        <v>8.26</v>
      </c>
      <c r="C14" s="96">
        <f t="shared" si="0"/>
        <v>0</v>
      </c>
      <c r="D14" s="97">
        <v>12.49</v>
      </c>
      <c r="E14" s="76">
        <f t="shared" si="1"/>
        <v>0</v>
      </c>
      <c r="F14" s="94">
        <v>0.44</v>
      </c>
      <c r="G14" s="96">
        <f t="shared" si="2"/>
        <v>0</v>
      </c>
      <c r="H14" s="80">
        <v>3.9</v>
      </c>
      <c r="I14" s="76">
        <f t="shared" si="3"/>
        <v>0</v>
      </c>
      <c r="J14" s="72">
        <v>1.357596765</v>
      </c>
      <c r="K14" s="96">
        <f t="shared" si="4"/>
        <v>0</v>
      </c>
      <c r="L14" s="98">
        <v>11</v>
      </c>
      <c r="M14" s="76">
        <f t="shared" si="5"/>
        <v>0</v>
      </c>
      <c r="N14" s="77">
        <v>3.9E-2</v>
      </c>
      <c r="O14" s="96">
        <f t="shared" si="6"/>
        <v>0</v>
      </c>
      <c r="P14" s="99">
        <v>13.36489916</v>
      </c>
      <c r="Q14" s="76">
        <f t="shared" si="7"/>
        <v>0</v>
      </c>
      <c r="R14" s="72">
        <v>40.64</v>
      </c>
      <c r="S14" s="96">
        <f t="shared" si="8"/>
        <v>0</v>
      </c>
      <c r="T14" s="76">
        <v>9.7100000000000009</v>
      </c>
      <c r="U14" s="76">
        <f t="shared" si="9"/>
        <v>0</v>
      </c>
      <c r="V14" s="94">
        <v>14.4</v>
      </c>
      <c r="W14" s="96">
        <f t="shared" si="10"/>
        <v>0</v>
      </c>
      <c r="X14" s="83">
        <f t="shared" si="11"/>
        <v>0</v>
      </c>
      <c r="Y14" s="84">
        <f t="shared" si="12"/>
        <v>1</v>
      </c>
    </row>
    <row r="15" spans="1:25" x14ac:dyDescent="0.2">
      <c r="A15" s="132" t="s">
        <v>64</v>
      </c>
      <c r="B15" s="94">
        <v>15.35</v>
      </c>
      <c r="C15" s="96">
        <f t="shared" si="0"/>
        <v>1</v>
      </c>
      <c r="D15" s="97">
        <v>28.1</v>
      </c>
      <c r="E15" s="76">
        <f t="shared" si="1"/>
        <v>1</v>
      </c>
      <c r="F15" s="94">
        <v>0.44</v>
      </c>
      <c r="G15" s="96">
        <f t="shared" si="2"/>
        <v>0</v>
      </c>
      <c r="H15" s="80">
        <v>5.3</v>
      </c>
      <c r="I15" s="76">
        <f t="shared" si="3"/>
        <v>0</v>
      </c>
      <c r="J15" s="72">
        <v>1.7458500290000001</v>
      </c>
      <c r="K15" s="96">
        <f t="shared" si="4"/>
        <v>0</v>
      </c>
      <c r="L15" s="98">
        <v>22</v>
      </c>
      <c r="M15" s="76">
        <f t="shared" si="5"/>
        <v>0</v>
      </c>
      <c r="N15" s="77">
        <v>8.3000000000000004E-2</v>
      </c>
      <c r="O15" s="96">
        <f t="shared" si="6"/>
        <v>0</v>
      </c>
      <c r="P15" s="99">
        <v>32.586674819999999</v>
      </c>
      <c r="Q15" s="76">
        <f t="shared" si="7"/>
        <v>1</v>
      </c>
      <c r="R15" s="72">
        <v>39.380000000000003</v>
      </c>
      <c r="S15" s="96">
        <f t="shared" si="8"/>
        <v>0</v>
      </c>
      <c r="T15" s="76">
        <v>16.78</v>
      </c>
      <c r="U15" s="76">
        <f t="shared" si="9"/>
        <v>1</v>
      </c>
      <c r="V15" s="94">
        <v>20.3</v>
      </c>
      <c r="W15" s="96">
        <f t="shared" si="10"/>
        <v>1</v>
      </c>
      <c r="X15" s="83">
        <f t="shared" si="11"/>
        <v>0.46969696969696972</v>
      </c>
      <c r="Y15" s="84">
        <f t="shared" si="12"/>
        <v>3</v>
      </c>
    </row>
    <row r="16" spans="1:25" x14ac:dyDescent="0.2">
      <c r="A16" s="132" t="s">
        <v>65</v>
      </c>
      <c r="B16" s="94">
        <v>14.33</v>
      </c>
      <c r="C16" s="96">
        <f t="shared" si="0"/>
        <v>0</v>
      </c>
      <c r="D16" s="97">
        <v>29.65</v>
      </c>
      <c r="E16" s="76">
        <f t="shared" si="1"/>
        <v>1</v>
      </c>
      <c r="F16" s="94">
        <v>0.42</v>
      </c>
      <c r="G16" s="96">
        <f t="shared" si="2"/>
        <v>0</v>
      </c>
      <c r="H16" s="80">
        <v>6</v>
      </c>
      <c r="I16" s="76">
        <f t="shared" si="3"/>
        <v>1</v>
      </c>
      <c r="J16" s="72">
        <v>2.1551724139999999</v>
      </c>
      <c r="K16" s="96">
        <f t="shared" si="4"/>
        <v>0</v>
      </c>
      <c r="L16" s="98">
        <v>37</v>
      </c>
      <c r="M16" s="76">
        <f t="shared" si="5"/>
        <v>1</v>
      </c>
      <c r="N16" s="77">
        <v>0.16700000000000001</v>
      </c>
      <c r="O16" s="96">
        <f t="shared" si="6"/>
        <v>0</v>
      </c>
      <c r="P16" s="99">
        <v>22.14369847</v>
      </c>
      <c r="Q16" s="76">
        <f t="shared" si="7"/>
        <v>0</v>
      </c>
      <c r="R16" s="72">
        <v>41.6</v>
      </c>
      <c r="S16" s="96">
        <f t="shared" si="8"/>
        <v>0</v>
      </c>
      <c r="T16" s="76"/>
      <c r="U16" s="76">
        <f t="shared" si="9"/>
        <v>0</v>
      </c>
      <c r="V16" s="94">
        <v>21.3</v>
      </c>
      <c r="W16" s="96">
        <f t="shared" si="10"/>
        <v>1</v>
      </c>
      <c r="X16" s="83">
        <f t="shared" si="11"/>
        <v>0.39393939393939392</v>
      </c>
      <c r="Y16" s="84">
        <f t="shared" si="12"/>
        <v>3</v>
      </c>
    </row>
    <row r="17" spans="1:25" x14ac:dyDescent="0.2">
      <c r="A17" s="132" t="s">
        <v>66</v>
      </c>
      <c r="B17" s="94">
        <v>12.52</v>
      </c>
      <c r="C17" s="96">
        <f t="shared" si="0"/>
        <v>0</v>
      </c>
      <c r="D17" s="97">
        <v>27.14</v>
      </c>
      <c r="E17" s="76">
        <f t="shared" si="1"/>
        <v>1</v>
      </c>
      <c r="F17" s="94">
        <v>0.4</v>
      </c>
      <c r="G17" s="96">
        <f t="shared" si="2"/>
        <v>0</v>
      </c>
      <c r="H17" s="80">
        <v>5.4</v>
      </c>
      <c r="I17" s="76">
        <f t="shared" si="3"/>
        <v>1</v>
      </c>
      <c r="J17" s="72">
        <v>2.8835489829999998</v>
      </c>
      <c r="K17" s="96">
        <f t="shared" si="4"/>
        <v>0</v>
      </c>
      <c r="L17" s="98">
        <v>22</v>
      </c>
      <c r="M17" s="76">
        <f t="shared" si="5"/>
        <v>0</v>
      </c>
      <c r="N17" s="77">
        <v>9.2999999999999999E-2</v>
      </c>
      <c r="O17" s="96">
        <f t="shared" si="6"/>
        <v>0</v>
      </c>
      <c r="P17" s="99">
        <v>29.678910049999999</v>
      </c>
      <c r="Q17" s="76">
        <f t="shared" si="7"/>
        <v>0</v>
      </c>
      <c r="R17" s="72">
        <v>45.11</v>
      </c>
      <c r="S17" s="96">
        <f t="shared" si="8"/>
        <v>1</v>
      </c>
      <c r="T17" s="76">
        <v>10.94</v>
      </c>
      <c r="U17" s="76">
        <f t="shared" si="9"/>
        <v>0</v>
      </c>
      <c r="V17" s="94">
        <v>19.100000000000001</v>
      </c>
      <c r="W17" s="96">
        <f t="shared" si="10"/>
        <v>0</v>
      </c>
      <c r="X17" s="83">
        <f t="shared" si="11"/>
        <v>0.27272727272727271</v>
      </c>
      <c r="Y17" s="84">
        <f t="shared" si="12"/>
        <v>2</v>
      </c>
    </row>
    <row r="18" spans="1:25" x14ac:dyDescent="0.2">
      <c r="A18" s="132" t="s">
        <v>67</v>
      </c>
      <c r="B18" s="94">
        <v>18.37</v>
      </c>
      <c r="C18" s="96">
        <f t="shared" si="0"/>
        <v>1</v>
      </c>
      <c r="D18" s="97">
        <v>13.7</v>
      </c>
      <c r="E18" s="76">
        <f t="shared" si="1"/>
        <v>0</v>
      </c>
      <c r="F18" s="94">
        <v>0.47</v>
      </c>
      <c r="G18" s="96">
        <f t="shared" si="2"/>
        <v>1</v>
      </c>
      <c r="H18" s="80">
        <v>3.3</v>
      </c>
      <c r="I18" s="76">
        <f t="shared" si="3"/>
        <v>0</v>
      </c>
      <c r="J18" s="72">
        <v>1.3844727080000001</v>
      </c>
      <c r="K18" s="96">
        <f t="shared" si="4"/>
        <v>0</v>
      </c>
      <c r="L18" s="98">
        <v>4</v>
      </c>
      <c r="M18" s="76">
        <f t="shared" si="5"/>
        <v>0</v>
      </c>
      <c r="N18" s="77">
        <v>9.4E-2</v>
      </c>
      <c r="O18" s="96">
        <f t="shared" si="6"/>
        <v>0</v>
      </c>
      <c r="P18" s="99">
        <v>15.803246509999999</v>
      </c>
      <c r="Q18" s="76">
        <f t="shared" si="7"/>
        <v>0</v>
      </c>
      <c r="R18" s="72">
        <v>51.54</v>
      </c>
      <c r="S18" s="96">
        <f t="shared" si="8"/>
        <v>1</v>
      </c>
      <c r="T18" s="76">
        <v>6.34</v>
      </c>
      <c r="U18" s="76">
        <f t="shared" si="9"/>
        <v>0</v>
      </c>
      <c r="V18" s="94">
        <v>14.5</v>
      </c>
      <c r="W18" s="96">
        <f t="shared" si="10"/>
        <v>0</v>
      </c>
      <c r="X18" s="83">
        <f t="shared" si="11"/>
        <v>0.24242424242424243</v>
      </c>
      <c r="Y18" s="84">
        <f t="shared" si="12"/>
        <v>2</v>
      </c>
    </row>
    <row r="19" spans="1:25" x14ac:dyDescent="0.2">
      <c r="A19" s="132" t="s">
        <v>68</v>
      </c>
      <c r="B19" s="94">
        <v>6.79</v>
      </c>
      <c r="C19" s="96">
        <f t="shared" si="0"/>
        <v>0</v>
      </c>
      <c r="D19" s="97">
        <v>9.5399999999999991</v>
      </c>
      <c r="E19" s="76">
        <f t="shared" si="1"/>
        <v>0</v>
      </c>
      <c r="F19" s="94">
        <v>0.46</v>
      </c>
      <c r="G19" s="96">
        <f t="shared" si="2"/>
        <v>1</v>
      </c>
      <c r="H19" s="80">
        <v>3.2</v>
      </c>
      <c r="I19" s="76">
        <f t="shared" si="3"/>
        <v>0</v>
      </c>
      <c r="J19" s="72">
        <v>3.1367585689999999</v>
      </c>
      <c r="K19" s="96">
        <f t="shared" si="4"/>
        <v>0</v>
      </c>
      <c r="L19" s="98">
        <v>9</v>
      </c>
      <c r="M19" s="76">
        <f t="shared" si="5"/>
        <v>0</v>
      </c>
      <c r="N19" s="77">
        <v>0.10299999999999999</v>
      </c>
      <c r="O19" s="96">
        <f t="shared" si="6"/>
        <v>0</v>
      </c>
      <c r="P19" s="99">
        <v>10.212630750000001</v>
      </c>
      <c r="Q19" s="76">
        <f t="shared" si="7"/>
        <v>0</v>
      </c>
      <c r="R19" s="72">
        <v>45.82</v>
      </c>
      <c r="S19" s="96">
        <f t="shared" si="8"/>
        <v>1</v>
      </c>
      <c r="T19" s="76">
        <v>6.85</v>
      </c>
      <c r="U19" s="76">
        <f t="shared" si="9"/>
        <v>0</v>
      </c>
      <c r="V19" s="94">
        <v>12.1</v>
      </c>
      <c r="W19" s="96">
        <f t="shared" si="10"/>
        <v>0</v>
      </c>
      <c r="X19" s="83">
        <f t="shared" si="11"/>
        <v>0.16666666666666666</v>
      </c>
      <c r="Y19" s="84">
        <f t="shared" si="12"/>
        <v>2</v>
      </c>
    </row>
    <row r="20" spans="1:25" x14ac:dyDescent="0.2">
      <c r="A20" s="132" t="s">
        <v>69</v>
      </c>
      <c r="B20" s="94">
        <v>16.22</v>
      </c>
      <c r="C20" s="96">
        <f t="shared" si="0"/>
        <v>1</v>
      </c>
      <c r="D20" s="97">
        <v>21.2</v>
      </c>
      <c r="E20" s="76">
        <f t="shared" si="1"/>
        <v>0</v>
      </c>
      <c r="F20" s="94">
        <v>0.43</v>
      </c>
      <c r="G20" s="96">
        <f t="shared" si="2"/>
        <v>0</v>
      </c>
      <c r="H20" s="80">
        <v>4.9000000000000004</v>
      </c>
      <c r="I20" s="76">
        <f t="shared" si="3"/>
        <v>0</v>
      </c>
      <c r="J20" s="72">
        <v>4.1412911079999999</v>
      </c>
      <c r="K20" s="96">
        <f t="shared" si="4"/>
        <v>0</v>
      </c>
      <c r="L20" s="98">
        <v>16</v>
      </c>
      <c r="M20" s="76">
        <f t="shared" si="5"/>
        <v>0</v>
      </c>
      <c r="N20" s="77">
        <v>0.20799999999999999</v>
      </c>
      <c r="O20" s="96">
        <f t="shared" si="6"/>
        <v>1</v>
      </c>
      <c r="P20" s="99">
        <v>25.209968329999999</v>
      </c>
      <c r="Q20" s="76">
        <f t="shared" si="7"/>
        <v>0</v>
      </c>
      <c r="R20" s="72">
        <v>41.38</v>
      </c>
      <c r="S20" s="96">
        <f t="shared" si="8"/>
        <v>0</v>
      </c>
      <c r="T20" s="76">
        <v>15.11</v>
      </c>
      <c r="U20" s="76">
        <f t="shared" si="9"/>
        <v>0</v>
      </c>
      <c r="V20" s="94">
        <v>19.5</v>
      </c>
      <c r="W20" s="96">
        <f t="shared" si="10"/>
        <v>1</v>
      </c>
      <c r="X20" s="83">
        <f t="shared" si="11"/>
        <v>0.2878787878787879</v>
      </c>
      <c r="Y20" s="84">
        <f t="shared" si="12"/>
        <v>2</v>
      </c>
    </row>
    <row r="21" spans="1:25" x14ac:dyDescent="0.2">
      <c r="A21" s="132" t="s">
        <v>70</v>
      </c>
      <c r="B21" s="94">
        <v>14.86</v>
      </c>
      <c r="C21" s="96">
        <f t="shared" si="0"/>
        <v>1</v>
      </c>
      <c r="D21" s="97">
        <v>27.45</v>
      </c>
      <c r="E21" s="76">
        <f t="shared" si="1"/>
        <v>1</v>
      </c>
      <c r="F21" s="94">
        <v>0.43</v>
      </c>
      <c r="G21" s="96">
        <f t="shared" si="2"/>
        <v>0</v>
      </c>
      <c r="H21" s="80">
        <v>5.2</v>
      </c>
      <c r="I21" s="76">
        <f t="shared" si="3"/>
        <v>0</v>
      </c>
      <c r="J21" s="72">
        <v>6.2176165799999996</v>
      </c>
      <c r="K21" s="96">
        <f t="shared" si="4"/>
        <v>0</v>
      </c>
      <c r="L21" s="98">
        <v>26</v>
      </c>
      <c r="M21" s="76">
        <f t="shared" si="5"/>
        <v>0</v>
      </c>
      <c r="N21" s="77">
        <v>0.13400000000000001</v>
      </c>
      <c r="O21" s="96">
        <f t="shared" si="6"/>
        <v>0</v>
      </c>
      <c r="P21" s="99">
        <v>35.438643339999999</v>
      </c>
      <c r="Q21" s="76">
        <f t="shared" si="7"/>
        <v>1</v>
      </c>
      <c r="R21" s="72">
        <v>40.25</v>
      </c>
      <c r="S21" s="96">
        <f t="shared" si="8"/>
        <v>0</v>
      </c>
      <c r="T21" s="76">
        <v>14.93</v>
      </c>
      <c r="U21" s="76">
        <f t="shared" si="9"/>
        <v>0</v>
      </c>
      <c r="V21" s="94">
        <v>20.2</v>
      </c>
      <c r="W21" s="96">
        <f t="shared" si="10"/>
        <v>1</v>
      </c>
      <c r="X21" s="83">
        <f t="shared" si="11"/>
        <v>0.37878787878787878</v>
      </c>
      <c r="Y21" s="84">
        <f t="shared" si="12"/>
        <v>3</v>
      </c>
    </row>
    <row r="22" spans="1:25" x14ac:dyDescent="0.2">
      <c r="A22" s="132" t="s">
        <v>71</v>
      </c>
      <c r="B22" s="94">
        <v>17.43</v>
      </c>
      <c r="C22" s="96">
        <f t="shared" si="0"/>
        <v>1</v>
      </c>
      <c r="D22" s="97">
        <v>29.91</v>
      </c>
      <c r="E22" s="76">
        <f t="shared" si="1"/>
        <v>1</v>
      </c>
      <c r="F22" s="94">
        <v>0.41</v>
      </c>
      <c r="G22" s="96">
        <f t="shared" si="2"/>
        <v>0</v>
      </c>
      <c r="H22" s="80">
        <v>5.4</v>
      </c>
      <c r="I22" s="76">
        <f t="shared" si="3"/>
        <v>1</v>
      </c>
      <c r="J22" s="72">
        <v>8.2348728970000007</v>
      </c>
      <c r="K22" s="96">
        <f t="shared" si="4"/>
        <v>1</v>
      </c>
      <c r="L22" s="98">
        <v>16</v>
      </c>
      <c r="M22" s="76">
        <f t="shared" si="5"/>
        <v>0</v>
      </c>
      <c r="N22" s="77">
        <v>0.253</v>
      </c>
      <c r="O22" s="96">
        <f t="shared" si="6"/>
        <v>1</v>
      </c>
      <c r="P22" s="99">
        <v>26.754551159999998</v>
      </c>
      <c r="Q22" s="76">
        <f t="shared" si="7"/>
        <v>0</v>
      </c>
      <c r="R22" s="72">
        <v>38.42</v>
      </c>
      <c r="S22" s="96">
        <f t="shared" si="8"/>
        <v>0</v>
      </c>
      <c r="T22" s="76">
        <v>14.45</v>
      </c>
      <c r="U22" s="76">
        <f t="shared" si="9"/>
        <v>0</v>
      </c>
      <c r="V22" s="94">
        <v>20.399999999999999</v>
      </c>
      <c r="W22" s="96">
        <f t="shared" si="10"/>
        <v>1</v>
      </c>
      <c r="X22" s="83">
        <f t="shared" si="11"/>
        <v>0.56060606060606055</v>
      </c>
      <c r="Y22" s="84">
        <f t="shared" si="12"/>
        <v>3</v>
      </c>
    </row>
    <row r="23" spans="1:25" x14ac:dyDescent="0.2">
      <c r="A23" s="132" t="s">
        <v>72</v>
      </c>
      <c r="B23" s="94">
        <v>14.33</v>
      </c>
      <c r="C23" s="96">
        <f t="shared" si="0"/>
        <v>0</v>
      </c>
      <c r="D23" s="97">
        <v>25.23</v>
      </c>
      <c r="E23" s="76">
        <f t="shared" si="1"/>
        <v>0</v>
      </c>
      <c r="F23" s="94">
        <v>0.45</v>
      </c>
      <c r="G23" s="96">
        <f t="shared" si="2"/>
        <v>1</v>
      </c>
      <c r="H23" s="80">
        <v>4.8</v>
      </c>
      <c r="I23" s="76">
        <f t="shared" si="3"/>
        <v>0</v>
      </c>
      <c r="J23" s="72">
        <v>6.3301613569999997</v>
      </c>
      <c r="K23" s="96">
        <f t="shared" si="4"/>
        <v>0</v>
      </c>
      <c r="L23" s="98">
        <v>13</v>
      </c>
      <c r="M23" s="76">
        <f t="shared" si="5"/>
        <v>0</v>
      </c>
      <c r="N23" s="77">
        <v>0.11799999999999999</v>
      </c>
      <c r="O23" s="96">
        <f t="shared" si="6"/>
        <v>0</v>
      </c>
      <c r="P23" s="99">
        <v>20.67453626</v>
      </c>
      <c r="Q23" s="76">
        <f t="shared" si="7"/>
        <v>0</v>
      </c>
      <c r="R23" s="72">
        <v>42.21</v>
      </c>
      <c r="S23" s="96">
        <f t="shared" si="8"/>
        <v>0</v>
      </c>
      <c r="T23" s="76">
        <v>13.15</v>
      </c>
      <c r="U23" s="76">
        <f t="shared" si="9"/>
        <v>0</v>
      </c>
      <c r="V23" s="94">
        <v>17.8</v>
      </c>
      <c r="W23" s="96">
        <f t="shared" si="10"/>
        <v>0</v>
      </c>
      <c r="X23" s="83">
        <f t="shared" si="11"/>
        <v>9.0909090909090912E-2</v>
      </c>
      <c r="Y23" s="84">
        <f t="shared" si="12"/>
        <v>2</v>
      </c>
    </row>
    <row r="24" spans="1:25" x14ac:dyDescent="0.2">
      <c r="A24" s="132" t="s">
        <v>73</v>
      </c>
      <c r="B24" s="94">
        <v>14.05</v>
      </c>
      <c r="C24" s="96">
        <f t="shared" si="0"/>
        <v>0</v>
      </c>
      <c r="D24" s="97">
        <v>24.51</v>
      </c>
      <c r="E24" s="76">
        <f t="shared" si="1"/>
        <v>0</v>
      </c>
      <c r="F24" s="94">
        <v>0.43</v>
      </c>
      <c r="G24" s="96">
        <f t="shared" si="2"/>
        <v>0</v>
      </c>
      <c r="H24" s="80">
        <v>4.7</v>
      </c>
      <c r="I24" s="76">
        <f t="shared" si="3"/>
        <v>0</v>
      </c>
      <c r="J24" s="72">
        <v>10.684121621999999</v>
      </c>
      <c r="K24" s="96">
        <f t="shared" si="4"/>
        <v>1</v>
      </c>
      <c r="L24" s="98">
        <v>21</v>
      </c>
      <c r="M24" s="76">
        <f t="shared" si="5"/>
        <v>0</v>
      </c>
      <c r="N24" s="77">
        <v>0.28299999999999997</v>
      </c>
      <c r="O24" s="96">
        <f t="shared" si="6"/>
        <v>1</v>
      </c>
      <c r="P24" s="99">
        <v>26.671392740000002</v>
      </c>
      <c r="Q24" s="76">
        <f t="shared" si="7"/>
        <v>0</v>
      </c>
      <c r="R24" s="72">
        <v>38.4</v>
      </c>
      <c r="S24" s="96">
        <f t="shared" si="8"/>
        <v>0</v>
      </c>
      <c r="T24" s="76">
        <v>12.8</v>
      </c>
      <c r="U24" s="76">
        <f t="shared" si="9"/>
        <v>0</v>
      </c>
      <c r="V24" s="94">
        <v>18.7</v>
      </c>
      <c r="W24" s="96">
        <f t="shared" si="10"/>
        <v>0</v>
      </c>
      <c r="X24" s="83">
        <f t="shared" si="11"/>
        <v>0.18181818181818182</v>
      </c>
      <c r="Y24" s="84">
        <f t="shared" si="12"/>
        <v>2</v>
      </c>
    </row>
    <row r="25" spans="1:25" x14ac:dyDescent="0.2">
      <c r="A25" s="132" t="s">
        <v>74</v>
      </c>
      <c r="B25" s="94">
        <v>7.41</v>
      </c>
      <c r="C25" s="96">
        <f t="shared" si="0"/>
        <v>0</v>
      </c>
      <c r="D25" s="97">
        <v>11.22</v>
      </c>
      <c r="E25" s="76">
        <f t="shared" si="1"/>
        <v>0</v>
      </c>
      <c r="F25" s="94">
        <v>0.42</v>
      </c>
      <c r="G25" s="96">
        <f t="shared" si="2"/>
        <v>0</v>
      </c>
      <c r="H25" s="80">
        <v>3.4</v>
      </c>
      <c r="I25" s="76">
        <f t="shared" si="3"/>
        <v>0</v>
      </c>
      <c r="J25" s="72">
        <v>3.5788867290000002</v>
      </c>
      <c r="K25" s="96">
        <f t="shared" si="4"/>
        <v>0</v>
      </c>
      <c r="L25" s="98">
        <v>11</v>
      </c>
      <c r="M25" s="76">
        <f t="shared" si="5"/>
        <v>0</v>
      </c>
      <c r="N25" s="77">
        <v>0.106</v>
      </c>
      <c r="O25" s="96">
        <f t="shared" si="6"/>
        <v>0</v>
      </c>
      <c r="P25" s="99">
        <v>14.477184980000001</v>
      </c>
      <c r="Q25" s="76">
        <f t="shared" si="7"/>
        <v>0</v>
      </c>
      <c r="R25" s="72">
        <v>41.38</v>
      </c>
      <c r="S25" s="96">
        <f t="shared" si="8"/>
        <v>0</v>
      </c>
      <c r="T25" s="76">
        <v>8.6300000000000008</v>
      </c>
      <c r="U25" s="76">
        <f t="shared" si="9"/>
        <v>0</v>
      </c>
      <c r="V25" s="94">
        <v>14.1</v>
      </c>
      <c r="W25" s="96">
        <f t="shared" si="10"/>
        <v>0</v>
      </c>
      <c r="X25" s="83">
        <f t="shared" si="11"/>
        <v>0</v>
      </c>
      <c r="Y25" s="84">
        <f t="shared" si="12"/>
        <v>1</v>
      </c>
    </row>
    <row r="26" spans="1:25" x14ac:dyDescent="0.2">
      <c r="A26" s="132" t="s">
        <v>75</v>
      </c>
      <c r="B26" s="94">
        <v>12.66</v>
      </c>
      <c r="C26" s="96">
        <f t="shared" si="0"/>
        <v>0</v>
      </c>
      <c r="D26" s="97">
        <v>24.32</v>
      </c>
      <c r="E26" s="76">
        <f t="shared" si="1"/>
        <v>0</v>
      </c>
      <c r="F26" s="94">
        <v>0.45</v>
      </c>
      <c r="G26" s="96">
        <f t="shared" si="2"/>
        <v>1</v>
      </c>
      <c r="H26" s="80">
        <v>4</v>
      </c>
      <c r="I26" s="76">
        <f t="shared" si="3"/>
        <v>0</v>
      </c>
      <c r="J26" s="72">
        <v>5.3286240789999999</v>
      </c>
      <c r="K26" s="96">
        <f t="shared" si="4"/>
        <v>0</v>
      </c>
      <c r="L26" s="98">
        <v>29</v>
      </c>
      <c r="M26" s="76">
        <f t="shared" si="5"/>
        <v>1</v>
      </c>
      <c r="N26" s="77">
        <v>0.13700000000000001</v>
      </c>
      <c r="O26" s="96">
        <f t="shared" si="6"/>
        <v>0</v>
      </c>
      <c r="P26" s="99">
        <v>28.519896840000001</v>
      </c>
      <c r="Q26" s="76">
        <f t="shared" si="7"/>
        <v>0</v>
      </c>
      <c r="R26" s="72">
        <v>43.69</v>
      </c>
      <c r="S26" s="96">
        <f t="shared" si="8"/>
        <v>0</v>
      </c>
      <c r="T26" s="76">
        <v>16.61</v>
      </c>
      <c r="U26" s="76">
        <f t="shared" si="9"/>
        <v>1</v>
      </c>
      <c r="V26" s="94">
        <v>16.399999999999999</v>
      </c>
      <c r="W26" s="96">
        <f t="shared" si="10"/>
        <v>0</v>
      </c>
      <c r="X26" s="83">
        <f t="shared" si="11"/>
        <v>0.27272727272727271</v>
      </c>
      <c r="Y26" s="84">
        <f t="shared" si="12"/>
        <v>2</v>
      </c>
    </row>
    <row r="27" spans="1:25" x14ac:dyDescent="0.2">
      <c r="A27" s="132" t="s">
        <v>76</v>
      </c>
      <c r="B27" s="94">
        <v>10.029999999999999</v>
      </c>
      <c r="C27" s="96">
        <f t="shared" si="0"/>
        <v>0</v>
      </c>
      <c r="D27" s="97">
        <v>14.43</v>
      </c>
      <c r="E27" s="76">
        <f t="shared" si="1"/>
        <v>0</v>
      </c>
      <c r="F27" s="94">
        <v>0.48</v>
      </c>
      <c r="G27" s="96">
        <f t="shared" si="2"/>
        <v>1</v>
      </c>
      <c r="H27" s="80">
        <v>4</v>
      </c>
      <c r="I27" s="76">
        <f t="shared" si="3"/>
        <v>0</v>
      </c>
      <c r="J27" s="72">
        <v>2.7075038280000001</v>
      </c>
      <c r="K27" s="96">
        <f t="shared" si="4"/>
        <v>0</v>
      </c>
      <c r="L27" s="98">
        <v>14</v>
      </c>
      <c r="M27" s="76">
        <f t="shared" si="5"/>
        <v>0</v>
      </c>
      <c r="N27" s="77">
        <v>6.9000000000000006E-2</v>
      </c>
      <c r="O27" s="96">
        <f t="shared" si="6"/>
        <v>0</v>
      </c>
      <c r="P27" s="99">
        <v>22.792936109999999</v>
      </c>
      <c r="Q27" s="76">
        <f t="shared" si="7"/>
        <v>0</v>
      </c>
      <c r="R27" s="72">
        <v>48.28</v>
      </c>
      <c r="S27" s="96">
        <f t="shared" si="8"/>
        <v>1</v>
      </c>
      <c r="T27" s="76">
        <v>14.41</v>
      </c>
      <c r="U27" s="76">
        <f t="shared" si="9"/>
        <v>0</v>
      </c>
      <c r="V27" s="94">
        <v>14.7</v>
      </c>
      <c r="W27" s="96">
        <f t="shared" si="10"/>
        <v>0</v>
      </c>
      <c r="X27" s="83">
        <f t="shared" si="11"/>
        <v>0.16666666666666666</v>
      </c>
      <c r="Y27" s="84">
        <f t="shared" si="12"/>
        <v>2</v>
      </c>
    </row>
    <row r="28" spans="1:25" x14ac:dyDescent="0.2">
      <c r="A28" s="132" t="s">
        <v>77</v>
      </c>
      <c r="B28" s="94">
        <v>9.83</v>
      </c>
      <c r="C28" s="96">
        <f t="shared" si="0"/>
        <v>0</v>
      </c>
      <c r="D28" s="97">
        <v>13.9</v>
      </c>
      <c r="E28" s="76">
        <f t="shared" si="1"/>
        <v>0</v>
      </c>
      <c r="F28" s="94">
        <v>0.41</v>
      </c>
      <c r="G28" s="96">
        <f t="shared" si="2"/>
        <v>0</v>
      </c>
      <c r="H28" s="80">
        <v>4.9000000000000004</v>
      </c>
      <c r="I28" s="76">
        <f t="shared" si="3"/>
        <v>0</v>
      </c>
      <c r="J28" s="72">
        <v>4.5891931899999996</v>
      </c>
      <c r="K28" s="96">
        <f t="shared" si="4"/>
        <v>0</v>
      </c>
      <c r="L28" s="98">
        <v>26</v>
      </c>
      <c r="M28" s="76">
        <f t="shared" si="5"/>
        <v>0</v>
      </c>
      <c r="N28" s="77">
        <v>6.6000000000000003E-2</v>
      </c>
      <c r="O28" s="96">
        <f t="shared" si="6"/>
        <v>0</v>
      </c>
      <c r="P28" s="99">
        <v>15.01481725</v>
      </c>
      <c r="Q28" s="76">
        <f t="shared" si="7"/>
        <v>0</v>
      </c>
      <c r="R28" s="72">
        <v>31.73</v>
      </c>
      <c r="S28" s="96">
        <f t="shared" si="8"/>
        <v>0</v>
      </c>
      <c r="T28" s="76">
        <v>15.94</v>
      </c>
      <c r="U28" s="76">
        <f t="shared" si="9"/>
        <v>0</v>
      </c>
      <c r="V28" s="94">
        <v>16.600000000000001</v>
      </c>
      <c r="W28" s="96">
        <f t="shared" si="10"/>
        <v>0</v>
      </c>
      <c r="X28" s="83">
        <f t="shared" si="11"/>
        <v>0</v>
      </c>
      <c r="Y28" s="84">
        <f t="shared" si="12"/>
        <v>1</v>
      </c>
    </row>
    <row r="29" spans="1:25" x14ac:dyDescent="0.2">
      <c r="A29" s="132" t="s">
        <v>78</v>
      </c>
      <c r="B29" s="94">
        <v>16.260000000000002</v>
      </c>
      <c r="C29" s="96">
        <f t="shared" si="0"/>
        <v>1</v>
      </c>
      <c r="D29" s="97">
        <v>29.78</v>
      </c>
      <c r="E29" s="76">
        <f t="shared" si="1"/>
        <v>1</v>
      </c>
      <c r="F29" s="94">
        <v>0.46</v>
      </c>
      <c r="G29" s="96">
        <f t="shared" si="2"/>
        <v>1</v>
      </c>
      <c r="H29" s="80">
        <v>4.5999999999999996</v>
      </c>
      <c r="I29" s="76">
        <f t="shared" si="3"/>
        <v>0</v>
      </c>
      <c r="J29" s="72">
        <v>3.1357361479999999</v>
      </c>
      <c r="K29" s="96">
        <f t="shared" si="4"/>
        <v>0</v>
      </c>
      <c r="L29" s="98">
        <v>25</v>
      </c>
      <c r="M29" s="76">
        <f t="shared" si="5"/>
        <v>0</v>
      </c>
      <c r="N29" s="77">
        <v>0.15</v>
      </c>
      <c r="O29" s="96">
        <f t="shared" si="6"/>
        <v>0</v>
      </c>
      <c r="P29" s="99">
        <v>36.619882070000003</v>
      </c>
      <c r="Q29" s="76">
        <f t="shared" si="7"/>
        <v>1</v>
      </c>
      <c r="R29" s="72">
        <v>44.68</v>
      </c>
      <c r="S29" s="96">
        <f t="shared" si="8"/>
        <v>1</v>
      </c>
      <c r="T29" s="76">
        <v>18.87</v>
      </c>
      <c r="U29" s="76">
        <f t="shared" si="9"/>
        <v>1</v>
      </c>
      <c r="V29" s="94">
        <v>19.7</v>
      </c>
      <c r="W29" s="96">
        <f t="shared" si="10"/>
        <v>1</v>
      </c>
      <c r="X29" s="83">
        <f t="shared" si="11"/>
        <v>0.63636363636363635</v>
      </c>
      <c r="Y29" s="84">
        <f t="shared" si="12"/>
        <v>3</v>
      </c>
    </row>
    <row r="30" spans="1:25" x14ac:dyDescent="0.2">
      <c r="A30" s="132" t="s">
        <v>79</v>
      </c>
      <c r="B30" s="94">
        <v>17.7</v>
      </c>
      <c r="C30" s="96">
        <f t="shared" si="0"/>
        <v>1</v>
      </c>
      <c r="D30" s="97">
        <v>29.01</v>
      </c>
      <c r="E30" s="76">
        <f t="shared" si="1"/>
        <v>1</v>
      </c>
      <c r="F30" s="94">
        <v>0.47</v>
      </c>
      <c r="G30" s="96">
        <f t="shared" si="2"/>
        <v>1</v>
      </c>
      <c r="H30" s="80">
        <v>5.9</v>
      </c>
      <c r="I30" s="76">
        <f t="shared" si="3"/>
        <v>1</v>
      </c>
      <c r="J30" s="72">
        <v>4.2910447759999997</v>
      </c>
      <c r="K30" s="96">
        <f t="shared" si="4"/>
        <v>0</v>
      </c>
      <c r="L30" s="98">
        <v>35</v>
      </c>
      <c r="M30" s="76">
        <f t="shared" si="5"/>
        <v>1</v>
      </c>
      <c r="N30" s="77">
        <v>0.154</v>
      </c>
      <c r="O30" s="96">
        <f t="shared" si="6"/>
        <v>0</v>
      </c>
      <c r="P30" s="99">
        <v>41.99906876</v>
      </c>
      <c r="Q30" s="76">
        <f t="shared" si="7"/>
        <v>1</v>
      </c>
      <c r="R30" s="72">
        <v>39.32</v>
      </c>
      <c r="S30" s="96">
        <f t="shared" si="8"/>
        <v>0</v>
      </c>
      <c r="T30" s="76">
        <v>15.13</v>
      </c>
      <c r="U30" s="76">
        <f t="shared" si="9"/>
        <v>0</v>
      </c>
      <c r="V30" s="94">
        <v>22.6</v>
      </c>
      <c r="W30" s="96">
        <f t="shared" si="10"/>
        <v>1</v>
      </c>
      <c r="X30" s="83">
        <f t="shared" si="11"/>
        <v>0.65151515151515149</v>
      </c>
      <c r="Y30" s="84">
        <f t="shared" si="12"/>
        <v>3</v>
      </c>
    </row>
    <row r="31" spans="1:25" x14ac:dyDescent="0.2">
      <c r="A31" s="132" t="s">
        <v>80</v>
      </c>
      <c r="B31" s="94">
        <v>14.47</v>
      </c>
      <c r="C31" s="96">
        <f t="shared" si="0"/>
        <v>1</v>
      </c>
      <c r="D31" s="97">
        <v>32.67</v>
      </c>
      <c r="E31" s="76">
        <f t="shared" si="1"/>
        <v>1</v>
      </c>
      <c r="F31" s="94">
        <v>0.38</v>
      </c>
      <c r="G31" s="96">
        <f t="shared" si="2"/>
        <v>0</v>
      </c>
      <c r="H31" s="80">
        <v>6.8</v>
      </c>
      <c r="I31" s="76">
        <f t="shared" si="3"/>
        <v>1</v>
      </c>
      <c r="J31" s="72">
        <v>0.52083333300000001</v>
      </c>
      <c r="K31" s="96">
        <f t="shared" si="4"/>
        <v>0</v>
      </c>
      <c r="L31" s="98">
        <v>32</v>
      </c>
      <c r="M31" s="76">
        <f t="shared" si="5"/>
        <v>1</v>
      </c>
      <c r="N31" s="77">
        <v>0.182</v>
      </c>
      <c r="O31" s="96">
        <f t="shared" si="6"/>
        <v>1</v>
      </c>
      <c r="P31" s="99">
        <v>44.100580270000002</v>
      </c>
      <c r="Q31" s="76">
        <f t="shared" si="7"/>
        <v>1</v>
      </c>
      <c r="R31" s="72">
        <v>24.65</v>
      </c>
      <c r="S31" s="96">
        <f t="shared" si="8"/>
        <v>0</v>
      </c>
      <c r="T31" s="76"/>
      <c r="U31" s="76">
        <f t="shared" si="9"/>
        <v>0</v>
      </c>
      <c r="V31" s="94">
        <v>24.4</v>
      </c>
      <c r="W31" s="96">
        <f t="shared" si="10"/>
        <v>1</v>
      </c>
      <c r="X31" s="83">
        <f t="shared" si="11"/>
        <v>0.66666666666666663</v>
      </c>
      <c r="Y31" s="84">
        <f t="shared" si="12"/>
        <v>3</v>
      </c>
    </row>
    <row r="32" spans="1:25" x14ac:dyDescent="0.2">
      <c r="A32" s="132" t="s">
        <v>81</v>
      </c>
      <c r="B32" s="94">
        <v>10.33</v>
      </c>
      <c r="C32" s="96">
        <f t="shared" si="0"/>
        <v>0</v>
      </c>
      <c r="D32" s="97">
        <v>18.72</v>
      </c>
      <c r="E32" s="76">
        <f t="shared" si="1"/>
        <v>0</v>
      </c>
      <c r="F32" s="94">
        <v>0.41</v>
      </c>
      <c r="G32" s="96">
        <f t="shared" si="2"/>
        <v>0</v>
      </c>
      <c r="H32" s="80">
        <v>3.8</v>
      </c>
      <c r="I32" s="76">
        <f t="shared" si="3"/>
        <v>0</v>
      </c>
      <c r="J32" s="72">
        <v>6.5846231919999996</v>
      </c>
      <c r="K32" s="96">
        <f t="shared" si="4"/>
        <v>0</v>
      </c>
      <c r="L32" s="98">
        <v>25</v>
      </c>
      <c r="M32" s="76">
        <f t="shared" si="5"/>
        <v>0</v>
      </c>
      <c r="N32" s="77">
        <v>0.17100000000000001</v>
      </c>
      <c r="O32" s="96">
        <f t="shared" si="6"/>
        <v>1</v>
      </c>
      <c r="P32" s="99">
        <v>21.95700605</v>
      </c>
      <c r="Q32" s="76">
        <f t="shared" si="7"/>
        <v>0</v>
      </c>
      <c r="R32" s="72">
        <v>38</v>
      </c>
      <c r="S32" s="96">
        <f t="shared" si="8"/>
        <v>0</v>
      </c>
      <c r="T32" s="76">
        <v>15.44</v>
      </c>
      <c r="U32" s="76">
        <f t="shared" si="9"/>
        <v>0</v>
      </c>
      <c r="V32" s="94">
        <v>15.9</v>
      </c>
      <c r="W32" s="96">
        <f t="shared" si="10"/>
        <v>0</v>
      </c>
      <c r="X32" s="83">
        <f t="shared" si="11"/>
        <v>0.10606060606060606</v>
      </c>
      <c r="Y32" s="84">
        <f t="shared" si="12"/>
        <v>2</v>
      </c>
    </row>
    <row r="33" spans="1:25" x14ac:dyDescent="0.2">
      <c r="A33" s="132" t="s">
        <v>82</v>
      </c>
      <c r="B33" s="94">
        <v>11.44</v>
      </c>
      <c r="C33" s="96">
        <f t="shared" si="0"/>
        <v>0</v>
      </c>
      <c r="D33" s="97">
        <v>15.92</v>
      </c>
      <c r="E33" s="76">
        <f t="shared" si="1"/>
        <v>0</v>
      </c>
      <c r="F33" s="94">
        <v>0.41</v>
      </c>
      <c r="G33" s="96">
        <f t="shared" si="2"/>
        <v>0</v>
      </c>
      <c r="H33" s="80">
        <v>4.4000000000000004</v>
      </c>
      <c r="I33" s="76">
        <f t="shared" si="3"/>
        <v>0</v>
      </c>
      <c r="J33" s="72">
        <v>1.506024096</v>
      </c>
      <c r="K33" s="96">
        <f t="shared" si="4"/>
        <v>0</v>
      </c>
      <c r="L33" s="98">
        <v>29</v>
      </c>
      <c r="M33" s="76">
        <f t="shared" si="5"/>
        <v>1</v>
      </c>
      <c r="N33" s="77">
        <v>6.8000000000000005E-2</v>
      </c>
      <c r="O33" s="96">
        <f t="shared" si="6"/>
        <v>0</v>
      </c>
      <c r="P33" s="99">
        <v>26.084099869999999</v>
      </c>
      <c r="Q33" s="76">
        <f t="shared" si="7"/>
        <v>0</v>
      </c>
      <c r="R33" s="72">
        <v>32.729999999999997</v>
      </c>
      <c r="S33" s="96">
        <f t="shared" si="8"/>
        <v>0</v>
      </c>
      <c r="T33" s="76"/>
      <c r="U33" s="76">
        <f t="shared" si="9"/>
        <v>0</v>
      </c>
      <c r="V33" s="94">
        <v>16.600000000000001</v>
      </c>
      <c r="W33" s="96">
        <f t="shared" si="10"/>
        <v>0</v>
      </c>
      <c r="X33" s="83">
        <f t="shared" si="11"/>
        <v>9.0909090909090912E-2</v>
      </c>
      <c r="Y33" s="84">
        <f t="shared" si="12"/>
        <v>2</v>
      </c>
    </row>
    <row r="34" spans="1:25" x14ac:dyDescent="0.2">
      <c r="A34" s="132" t="s">
        <v>83</v>
      </c>
      <c r="B34" s="94">
        <v>14.21</v>
      </c>
      <c r="C34" s="96">
        <f t="shared" si="0"/>
        <v>0</v>
      </c>
      <c r="D34" s="97">
        <v>22.23</v>
      </c>
      <c r="E34" s="76">
        <f t="shared" si="1"/>
        <v>0</v>
      </c>
      <c r="F34" s="94">
        <v>0.44</v>
      </c>
      <c r="G34" s="96">
        <f t="shared" si="2"/>
        <v>0</v>
      </c>
      <c r="H34" s="80">
        <v>5.0999999999999996</v>
      </c>
      <c r="I34" s="76">
        <f t="shared" si="3"/>
        <v>0</v>
      </c>
      <c r="J34" s="72">
        <v>2.676767677</v>
      </c>
      <c r="K34" s="96">
        <f t="shared" si="4"/>
        <v>0</v>
      </c>
      <c r="L34" s="98">
        <v>27</v>
      </c>
      <c r="M34" s="76">
        <f t="shared" si="5"/>
        <v>1</v>
      </c>
      <c r="N34" s="77">
        <v>0.16800000000000001</v>
      </c>
      <c r="O34" s="96">
        <f t="shared" si="6"/>
        <v>1</v>
      </c>
      <c r="P34" s="99">
        <v>34.623416400000004</v>
      </c>
      <c r="Q34" s="76">
        <f t="shared" si="7"/>
        <v>1</v>
      </c>
      <c r="R34" s="72">
        <v>28.95</v>
      </c>
      <c r="S34" s="96">
        <f t="shared" si="8"/>
        <v>0</v>
      </c>
      <c r="T34" s="76">
        <v>17.079999999999998</v>
      </c>
      <c r="U34" s="76">
        <f t="shared" si="9"/>
        <v>1</v>
      </c>
      <c r="V34" s="94">
        <v>19.5</v>
      </c>
      <c r="W34" s="96">
        <f t="shared" si="10"/>
        <v>1</v>
      </c>
      <c r="X34" s="83">
        <f t="shared" si="11"/>
        <v>0.48484848484848486</v>
      </c>
      <c r="Y34" s="84">
        <f t="shared" si="12"/>
        <v>3</v>
      </c>
    </row>
    <row r="35" spans="1:25" x14ac:dyDescent="0.2">
      <c r="A35" s="132" t="s">
        <v>84</v>
      </c>
      <c r="B35" s="94">
        <v>13.34</v>
      </c>
      <c r="C35" s="96">
        <f t="shared" si="0"/>
        <v>0</v>
      </c>
      <c r="D35" s="97">
        <v>21.85</v>
      </c>
      <c r="E35" s="76">
        <f t="shared" si="1"/>
        <v>0</v>
      </c>
      <c r="F35" s="94">
        <v>0.41</v>
      </c>
      <c r="G35" s="96">
        <f t="shared" si="2"/>
        <v>0</v>
      </c>
      <c r="H35" s="80">
        <v>5.9</v>
      </c>
      <c r="I35" s="76">
        <f t="shared" si="3"/>
        <v>1</v>
      </c>
      <c r="J35" s="72">
        <v>3.693065244</v>
      </c>
      <c r="K35" s="96">
        <f t="shared" si="4"/>
        <v>0</v>
      </c>
      <c r="L35" s="98">
        <v>22</v>
      </c>
      <c r="M35" s="76">
        <f t="shared" si="5"/>
        <v>0</v>
      </c>
      <c r="N35" s="77">
        <v>0.13600000000000001</v>
      </c>
      <c r="O35" s="96">
        <f t="shared" si="6"/>
        <v>0</v>
      </c>
      <c r="P35" s="99">
        <v>25.394797959999998</v>
      </c>
      <c r="Q35" s="76">
        <f t="shared" si="7"/>
        <v>0</v>
      </c>
      <c r="R35" s="72">
        <v>31.3</v>
      </c>
      <c r="S35" s="96">
        <f t="shared" si="8"/>
        <v>0</v>
      </c>
      <c r="T35" s="76">
        <v>14.43</v>
      </c>
      <c r="U35" s="76">
        <f t="shared" si="9"/>
        <v>0</v>
      </c>
      <c r="V35" s="94">
        <v>19</v>
      </c>
      <c r="W35" s="96">
        <f t="shared" si="10"/>
        <v>0</v>
      </c>
      <c r="X35" s="83">
        <f t="shared" si="11"/>
        <v>9.0909090909090912E-2</v>
      </c>
      <c r="Y35" s="84">
        <f t="shared" si="12"/>
        <v>2</v>
      </c>
    </row>
    <row r="36" spans="1:25" x14ac:dyDescent="0.2">
      <c r="A36" s="132" t="s">
        <v>85</v>
      </c>
      <c r="B36" s="94">
        <v>16.84</v>
      </c>
      <c r="C36" s="96">
        <f t="shared" si="0"/>
        <v>1</v>
      </c>
      <c r="D36" s="97">
        <v>24.99</v>
      </c>
      <c r="E36" s="76">
        <f t="shared" si="1"/>
        <v>0</v>
      </c>
      <c r="F36" s="94">
        <v>0.46</v>
      </c>
      <c r="G36" s="96">
        <f t="shared" si="2"/>
        <v>1</v>
      </c>
      <c r="H36" s="80">
        <v>5</v>
      </c>
      <c r="I36" s="76">
        <f t="shared" si="3"/>
        <v>0</v>
      </c>
      <c r="J36" s="72">
        <v>5.6647577770000002</v>
      </c>
      <c r="K36" s="96">
        <f t="shared" si="4"/>
        <v>0</v>
      </c>
      <c r="L36" s="98">
        <v>12</v>
      </c>
      <c r="M36" s="76">
        <f t="shared" si="5"/>
        <v>0</v>
      </c>
      <c r="N36" s="77">
        <v>0.26100000000000001</v>
      </c>
      <c r="O36" s="96">
        <f t="shared" si="6"/>
        <v>1</v>
      </c>
      <c r="P36" s="99">
        <v>22.973058640000001</v>
      </c>
      <c r="Q36" s="76">
        <f t="shared" si="7"/>
        <v>0</v>
      </c>
      <c r="R36" s="72">
        <v>46.98</v>
      </c>
      <c r="S36" s="96">
        <f t="shared" si="8"/>
        <v>1</v>
      </c>
      <c r="T36" s="76">
        <v>11.59</v>
      </c>
      <c r="U36" s="76">
        <f t="shared" si="9"/>
        <v>0</v>
      </c>
      <c r="V36" s="94">
        <v>18.600000000000001</v>
      </c>
      <c r="W36" s="96">
        <f t="shared" si="10"/>
        <v>0</v>
      </c>
      <c r="X36" s="83">
        <f t="shared" si="11"/>
        <v>0.34848484848484851</v>
      </c>
      <c r="Y36" s="84">
        <f t="shared" si="12"/>
        <v>2</v>
      </c>
    </row>
    <row r="37" spans="1:25" x14ac:dyDescent="0.2">
      <c r="A37" s="132" t="s">
        <v>86</v>
      </c>
      <c r="B37" s="94">
        <v>13.91</v>
      </c>
      <c r="C37" s="96">
        <f t="shared" si="0"/>
        <v>0</v>
      </c>
      <c r="D37" s="97">
        <v>27.22</v>
      </c>
      <c r="E37" s="76">
        <f t="shared" si="1"/>
        <v>1</v>
      </c>
      <c r="F37" s="94">
        <v>0.42</v>
      </c>
      <c r="G37" s="96">
        <f t="shared" si="2"/>
        <v>0</v>
      </c>
      <c r="H37" s="80">
        <v>4.7</v>
      </c>
      <c r="I37" s="76">
        <f t="shared" si="3"/>
        <v>0</v>
      </c>
      <c r="J37" s="72">
        <v>10.621634851</v>
      </c>
      <c r="K37" s="96">
        <f t="shared" si="4"/>
        <v>1</v>
      </c>
      <c r="L37" s="98">
        <v>29</v>
      </c>
      <c r="M37" s="76">
        <f t="shared" si="5"/>
        <v>1</v>
      </c>
      <c r="N37" s="77">
        <v>0.22</v>
      </c>
      <c r="O37" s="96">
        <f t="shared" si="6"/>
        <v>1</v>
      </c>
      <c r="P37" s="99">
        <v>20.58227578</v>
      </c>
      <c r="Q37" s="76">
        <f t="shared" si="7"/>
        <v>0</v>
      </c>
      <c r="R37" s="72">
        <v>37.14</v>
      </c>
      <c r="S37" s="96">
        <f t="shared" si="8"/>
        <v>0</v>
      </c>
      <c r="T37" s="76">
        <v>18.079999999999998</v>
      </c>
      <c r="U37" s="76">
        <f t="shared" si="9"/>
        <v>1</v>
      </c>
      <c r="V37" s="94">
        <v>18.899999999999999</v>
      </c>
      <c r="W37" s="96">
        <f t="shared" si="10"/>
        <v>0</v>
      </c>
      <c r="X37" s="83">
        <f t="shared" si="11"/>
        <v>0.46969696969696972</v>
      </c>
      <c r="Y37" s="84">
        <f t="shared" si="12"/>
        <v>3</v>
      </c>
    </row>
    <row r="38" spans="1:25" x14ac:dyDescent="0.2">
      <c r="A38" s="132" t="s">
        <v>87</v>
      </c>
      <c r="B38" s="94">
        <v>11.85</v>
      </c>
      <c r="C38" s="96">
        <f t="shared" si="0"/>
        <v>0</v>
      </c>
      <c r="D38" s="97">
        <v>18.25</v>
      </c>
      <c r="E38" s="76">
        <f t="shared" si="1"/>
        <v>0</v>
      </c>
      <c r="F38" s="94">
        <v>0.4</v>
      </c>
      <c r="G38" s="96">
        <f t="shared" si="2"/>
        <v>0</v>
      </c>
      <c r="H38" s="80">
        <v>4.4000000000000004</v>
      </c>
      <c r="I38" s="76">
        <f t="shared" si="3"/>
        <v>0</v>
      </c>
      <c r="J38" s="72">
        <v>16.453537937</v>
      </c>
      <c r="K38" s="96">
        <f t="shared" si="4"/>
        <v>1</v>
      </c>
      <c r="L38" s="98">
        <v>17</v>
      </c>
      <c r="M38" s="76">
        <f t="shared" si="5"/>
        <v>0</v>
      </c>
      <c r="N38" s="77">
        <v>0.34699999999999998</v>
      </c>
      <c r="O38" s="96">
        <f t="shared" si="6"/>
        <v>1</v>
      </c>
      <c r="P38" s="99">
        <v>19.971108699999998</v>
      </c>
      <c r="Q38" s="76">
        <f t="shared" si="7"/>
        <v>0</v>
      </c>
      <c r="R38" s="72">
        <v>31.24</v>
      </c>
      <c r="S38" s="96">
        <f t="shared" si="8"/>
        <v>0</v>
      </c>
      <c r="T38" s="76"/>
      <c r="U38" s="76">
        <f t="shared" si="9"/>
        <v>0</v>
      </c>
      <c r="V38" s="94">
        <v>17.7</v>
      </c>
      <c r="W38" s="96">
        <f t="shared" si="10"/>
        <v>0</v>
      </c>
      <c r="X38" s="83">
        <f t="shared" si="11"/>
        <v>0.18181818181818182</v>
      </c>
      <c r="Y38" s="84">
        <f t="shared" si="12"/>
        <v>2</v>
      </c>
    </row>
    <row r="39" spans="1:25" x14ac:dyDescent="0.2">
      <c r="A39" s="132" t="s">
        <v>88</v>
      </c>
      <c r="B39" s="94">
        <v>15.11</v>
      </c>
      <c r="C39" s="96">
        <f t="shared" si="0"/>
        <v>1</v>
      </c>
      <c r="D39" s="97">
        <v>23.17</v>
      </c>
      <c r="E39" s="76">
        <f t="shared" si="1"/>
        <v>0</v>
      </c>
      <c r="F39" s="94">
        <v>0.46</v>
      </c>
      <c r="G39" s="96">
        <f t="shared" si="2"/>
        <v>1</v>
      </c>
      <c r="H39" s="80">
        <v>4.9000000000000004</v>
      </c>
      <c r="I39" s="76">
        <f t="shared" si="3"/>
        <v>0</v>
      </c>
      <c r="J39" s="72">
        <v>5.0282840980000003</v>
      </c>
      <c r="K39" s="96">
        <f t="shared" si="4"/>
        <v>0</v>
      </c>
      <c r="L39" s="98">
        <v>20</v>
      </c>
      <c r="M39" s="76">
        <f t="shared" si="5"/>
        <v>0</v>
      </c>
      <c r="N39" s="77">
        <v>0.13700000000000001</v>
      </c>
      <c r="O39" s="96">
        <f t="shared" si="6"/>
        <v>0</v>
      </c>
      <c r="P39" s="99">
        <v>32.124982459999998</v>
      </c>
      <c r="Q39" s="76">
        <f t="shared" si="7"/>
        <v>1</v>
      </c>
      <c r="R39" s="72">
        <v>42.46</v>
      </c>
      <c r="S39" s="96">
        <f t="shared" si="8"/>
        <v>0</v>
      </c>
      <c r="T39" s="76">
        <v>15.58</v>
      </c>
      <c r="U39" s="76">
        <f t="shared" si="9"/>
        <v>0</v>
      </c>
      <c r="V39" s="94">
        <v>18.2</v>
      </c>
      <c r="W39" s="96">
        <f t="shared" si="10"/>
        <v>0</v>
      </c>
      <c r="X39" s="83">
        <f t="shared" si="11"/>
        <v>0.25757575757575757</v>
      </c>
      <c r="Y39" s="84">
        <f t="shared" si="12"/>
        <v>2</v>
      </c>
    </row>
    <row r="40" spans="1:25" x14ac:dyDescent="0.2">
      <c r="A40" s="132" t="s">
        <v>89</v>
      </c>
      <c r="B40" s="94">
        <v>9.9700000000000006</v>
      </c>
      <c r="C40" s="96">
        <f t="shared" si="0"/>
        <v>0</v>
      </c>
      <c r="D40" s="97">
        <v>15.51</v>
      </c>
      <c r="E40" s="76">
        <f t="shared" si="1"/>
        <v>0</v>
      </c>
      <c r="F40" s="94">
        <v>0.43</v>
      </c>
      <c r="G40" s="96">
        <f t="shared" si="2"/>
        <v>0</v>
      </c>
      <c r="H40" s="80">
        <v>3.4</v>
      </c>
      <c r="I40" s="76">
        <f t="shared" si="3"/>
        <v>0</v>
      </c>
      <c r="J40" s="72">
        <v>18.952609647999999</v>
      </c>
      <c r="K40" s="96">
        <f t="shared" si="4"/>
        <v>1</v>
      </c>
      <c r="L40" s="98">
        <v>18</v>
      </c>
      <c r="M40" s="76">
        <f t="shared" si="5"/>
        <v>0</v>
      </c>
      <c r="N40" s="77">
        <v>0.26400000000000001</v>
      </c>
      <c r="O40" s="96">
        <f t="shared" si="6"/>
        <v>1</v>
      </c>
      <c r="P40" s="99">
        <v>18.96082487</v>
      </c>
      <c r="Q40" s="76">
        <f t="shared" si="7"/>
        <v>0</v>
      </c>
      <c r="R40" s="72">
        <v>46.3</v>
      </c>
      <c r="S40" s="96">
        <f t="shared" si="8"/>
        <v>1</v>
      </c>
      <c r="T40" s="76">
        <v>32.04</v>
      </c>
      <c r="U40" s="76">
        <f t="shared" si="9"/>
        <v>1</v>
      </c>
      <c r="V40" s="94">
        <v>14.8</v>
      </c>
      <c r="W40" s="96">
        <f t="shared" si="10"/>
        <v>0</v>
      </c>
      <c r="X40" s="83">
        <f t="shared" si="11"/>
        <v>0.34848484848484851</v>
      </c>
      <c r="Y40" s="84">
        <f t="shared" si="12"/>
        <v>2</v>
      </c>
    </row>
    <row r="41" spans="1:25" x14ac:dyDescent="0.2">
      <c r="A41" s="132" t="s">
        <v>90</v>
      </c>
      <c r="B41" s="94">
        <v>14.11</v>
      </c>
      <c r="C41" s="96">
        <f t="shared" si="0"/>
        <v>0</v>
      </c>
      <c r="D41" s="97">
        <v>22.28</v>
      </c>
      <c r="E41" s="76">
        <f t="shared" si="1"/>
        <v>0</v>
      </c>
      <c r="F41" s="94">
        <v>0.46</v>
      </c>
      <c r="G41" s="96">
        <f t="shared" si="2"/>
        <v>1</v>
      </c>
      <c r="H41" s="80">
        <v>5.0999999999999996</v>
      </c>
      <c r="I41" s="76">
        <f t="shared" si="3"/>
        <v>0</v>
      </c>
      <c r="J41" s="72">
        <v>2.8895053169999998</v>
      </c>
      <c r="K41" s="96">
        <f t="shared" si="4"/>
        <v>0</v>
      </c>
      <c r="L41" s="98">
        <v>26</v>
      </c>
      <c r="M41" s="76">
        <f t="shared" si="5"/>
        <v>0</v>
      </c>
      <c r="N41" s="77">
        <v>0.14699999999999999</v>
      </c>
      <c r="O41" s="96">
        <f t="shared" si="6"/>
        <v>0</v>
      </c>
      <c r="P41" s="99">
        <v>33.754563320000003</v>
      </c>
      <c r="Q41" s="76">
        <f t="shared" si="7"/>
        <v>1</v>
      </c>
      <c r="R41" s="72">
        <v>44.42</v>
      </c>
      <c r="S41" s="96">
        <f t="shared" si="8"/>
        <v>0</v>
      </c>
      <c r="T41" s="76">
        <v>14.17</v>
      </c>
      <c r="U41" s="76">
        <f t="shared" si="9"/>
        <v>0</v>
      </c>
      <c r="V41" s="94">
        <v>19</v>
      </c>
      <c r="W41" s="96">
        <f t="shared" si="10"/>
        <v>0</v>
      </c>
      <c r="X41" s="83">
        <f t="shared" si="11"/>
        <v>0.18181818181818182</v>
      </c>
      <c r="Y41" s="84">
        <f t="shared" si="12"/>
        <v>2</v>
      </c>
    </row>
    <row r="42" spans="1:25" x14ac:dyDescent="0.2">
      <c r="A42" s="132" t="s">
        <v>91</v>
      </c>
      <c r="B42" s="94">
        <v>10.42</v>
      </c>
      <c r="C42" s="96">
        <f t="shared" si="0"/>
        <v>0</v>
      </c>
      <c r="D42" s="97">
        <v>19.02</v>
      </c>
      <c r="E42" s="76">
        <f t="shared" si="1"/>
        <v>0</v>
      </c>
      <c r="F42" s="94">
        <v>0.4</v>
      </c>
      <c r="G42" s="96">
        <f t="shared" si="2"/>
        <v>0</v>
      </c>
      <c r="H42" s="80">
        <v>3.9</v>
      </c>
      <c r="I42" s="76">
        <f t="shared" si="3"/>
        <v>0</v>
      </c>
      <c r="J42" s="72">
        <v>10.16254417</v>
      </c>
      <c r="K42" s="96">
        <f t="shared" si="4"/>
        <v>1</v>
      </c>
      <c r="L42" s="98">
        <v>25</v>
      </c>
      <c r="M42" s="76">
        <f t="shared" si="5"/>
        <v>0</v>
      </c>
      <c r="N42" s="77">
        <v>0.17499999999999999</v>
      </c>
      <c r="O42" s="96">
        <f t="shared" si="6"/>
        <v>1</v>
      </c>
      <c r="P42" s="99">
        <v>25.315774480000002</v>
      </c>
      <c r="Q42" s="76">
        <f t="shared" si="7"/>
        <v>0</v>
      </c>
      <c r="R42" s="72">
        <v>39.909999999999997</v>
      </c>
      <c r="S42" s="96">
        <f t="shared" si="8"/>
        <v>0</v>
      </c>
      <c r="T42" s="76">
        <v>14.8</v>
      </c>
      <c r="U42" s="76">
        <f t="shared" si="9"/>
        <v>0</v>
      </c>
      <c r="V42" s="94">
        <v>14.9</v>
      </c>
      <c r="W42" s="96">
        <f t="shared" si="10"/>
        <v>0</v>
      </c>
      <c r="X42" s="83">
        <f t="shared" si="11"/>
        <v>0.18181818181818182</v>
      </c>
      <c r="Y42" s="84">
        <f t="shared" si="12"/>
        <v>2</v>
      </c>
    </row>
    <row r="43" spans="1:25" x14ac:dyDescent="0.2">
      <c r="A43" s="132" t="s">
        <v>92</v>
      </c>
      <c r="B43" s="94">
        <v>12.51</v>
      </c>
      <c r="C43" s="96">
        <f t="shared" si="0"/>
        <v>0</v>
      </c>
      <c r="D43" s="97">
        <v>19.47</v>
      </c>
      <c r="E43" s="76">
        <f t="shared" si="1"/>
        <v>0</v>
      </c>
      <c r="F43" s="94">
        <v>0.45</v>
      </c>
      <c r="G43" s="96">
        <f t="shared" si="2"/>
        <v>1</v>
      </c>
      <c r="H43" s="80">
        <v>4.5</v>
      </c>
      <c r="I43" s="76">
        <f t="shared" si="3"/>
        <v>0</v>
      </c>
      <c r="J43" s="72">
        <v>4.585711474</v>
      </c>
      <c r="K43" s="96">
        <f t="shared" si="4"/>
        <v>0</v>
      </c>
      <c r="L43" s="98">
        <v>24</v>
      </c>
      <c r="M43" s="76">
        <f t="shared" si="5"/>
        <v>0</v>
      </c>
      <c r="N43" s="77">
        <v>0.127</v>
      </c>
      <c r="O43" s="96">
        <f t="shared" si="6"/>
        <v>0</v>
      </c>
      <c r="P43" s="99">
        <v>30.262166820000001</v>
      </c>
      <c r="Q43" s="76">
        <f t="shared" si="7"/>
        <v>0</v>
      </c>
      <c r="R43" s="72">
        <v>50.5</v>
      </c>
      <c r="S43" s="96">
        <f t="shared" si="8"/>
        <v>1</v>
      </c>
      <c r="T43" s="76">
        <v>20.87</v>
      </c>
      <c r="U43" s="76">
        <f t="shared" si="9"/>
        <v>1</v>
      </c>
      <c r="V43" s="94">
        <v>16</v>
      </c>
      <c r="W43" s="96">
        <f t="shared" si="10"/>
        <v>0</v>
      </c>
      <c r="X43" s="83">
        <f t="shared" si="11"/>
        <v>0.25757575757575757</v>
      </c>
      <c r="Y43" s="84">
        <f t="shared" si="12"/>
        <v>2</v>
      </c>
    </row>
    <row r="44" spans="1:25" x14ac:dyDescent="0.2">
      <c r="A44" s="132" t="s">
        <v>93</v>
      </c>
      <c r="B44" s="94">
        <v>14.87</v>
      </c>
      <c r="C44" s="96">
        <f t="shared" si="0"/>
        <v>1</v>
      </c>
      <c r="D44" s="97">
        <v>30.59</v>
      </c>
      <c r="E44" s="76">
        <f t="shared" si="1"/>
        <v>1</v>
      </c>
      <c r="F44" s="94">
        <v>0.45</v>
      </c>
      <c r="G44" s="96">
        <f t="shared" si="2"/>
        <v>1</v>
      </c>
      <c r="H44" s="80">
        <v>5.7</v>
      </c>
      <c r="I44" s="76">
        <f t="shared" si="3"/>
        <v>1</v>
      </c>
      <c r="J44" s="72">
        <v>2.4150555589999998</v>
      </c>
      <c r="K44" s="96">
        <f t="shared" si="4"/>
        <v>0</v>
      </c>
      <c r="L44" s="98">
        <v>24</v>
      </c>
      <c r="M44" s="76">
        <f t="shared" si="5"/>
        <v>0</v>
      </c>
      <c r="N44" s="77">
        <v>0.14099999999999999</v>
      </c>
      <c r="O44" s="96">
        <f t="shared" si="6"/>
        <v>0</v>
      </c>
      <c r="P44" s="99">
        <v>36.075786770000001</v>
      </c>
      <c r="Q44" s="76">
        <f t="shared" si="7"/>
        <v>1</v>
      </c>
      <c r="R44" s="72">
        <v>40.49</v>
      </c>
      <c r="S44" s="96">
        <f t="shared" si="8"/>
        <v>0</v>
      </c>
      <c r="T44" s="76">
        <v>15.69</v>
      </c>
      <c r="U44" s="76">
        <f t="shared" si="9"/>
        <v>0</v>
      </c>
      <c r="V44" s="94">
        <v>19.399999999999999</v>
      </c>
      <c r="W44" s="96">
        <f t="shared" si="10"/>
        <v>1</v>
      </c>
      <c r="X44" s="83">
        <f t="shared" si="11"/>
        <v>0.56060606060606055</v>
      </c>
      <c r="Y44" s="84">
        <f t="shared" si="12"/>
        <v>3</v>
      </c>
    </row>
    <row r="45" spans="1:25" x14ac:dyDescent="0.2">
      <c r="A45" s="132" t="s">
        <v>94</v>
      </c>
      <c r="B45" s="94">
        <v>14.18</v>
      </c>
      <c r="C45" s="96">
        <f t="shared" si="0"/>
        <v>0</v>
      </c>
      <c r="D45" s="97">
        <v>24.43</v>
      </c>
      <c r="E45" s="76">
        <f t="shared" si="1"/>
        <v>0</v>
      </c>
      <c r="F45" s="94">
        <v>0.42</v>
      </c>
      <c r="G45" s="96">
        <f t="shared" si="2"/>
        <v>0</v>
      </c>
      <c r="H45" s="80">
        <v>4.8</v>
      </c>
      <c r="I45" s="76">
        <f t="shared" si="3"/>
        <v>0</v>
      </c>
      <c r="J45" s="72">
        <v>4.6762589930000003</v>
      </c>
      <c r="K45" s="96">
        <f t="shared" si="4"/>
        <v>0</v>
      </c>
      <c r="L45" s="98">
        <v>25</v>
      </c>
      <c r="M45" s="76">
        <f t="shared" si="5"/>
        <v>0</v>
      </c>
      <c r="N45" s="77">
        <v>0.11</v>
      </c>
      <c r="O45" s="96">
        <f t="shared" si="6"/>
        <v>0</v>
      </c>
      <c r="P45" s="99">
        <v>31.24763467</v>
      </c>
      <c r="Q45" s="76">
        <f t="shared" si="7"/>
        <v>1</v>
      </c>
      <c r="R45" s="72">
        <v>45.33</v>
      </c>
      <c r="S45" s="96">
        <f t="shared" si="8"/>
        <v>1</v>
      </c>
      <c r="T45" s="76">
        <v>15.35</v>
      </c>
      <c r="U45" s="76">
        <f t="shared" si="9"/>
        <v>0</v>
      </c>
      <c r="V45" s="94">
        <v>18.7</v>
      </c>
      <c r="W45" s="96">
        <f t="shared" si="10"/>
        <v>0</v>
      </c>
      <c r="X45" s="83">
        <f t="shared" si="11"/>
        <v>0.16666666666666666</v>
      </c>
      <c r="Y45" s="84">
        <f t="shared" si="12"/>
        <v>2</v>
      </c>
    </row>
    <row r="46" spans="1:25" x14ac:dyDescent="0.2">
      <c r="A46" s="132" t="s">
        <v>95</v>
      </c>
      <c r="B46" s="94">
        <v>16.78</v>
      </c>
      <c r="C46" s="96">
        <f t="shared" si="0"/>
        <v>1</v>
      </c>
      <c r="D46" s="97">
        <v>29.47</v>
      </c>
      <c r="E46" s="76">
        <f t="shared" si="1"/>
        <v>1</v>
      </c>
      <c r="F46" s="94">
        <v>0.45</v>
      </c>
      <c r="G46" s="96">
        <f t="shared" si="2"/>
        <v>1</v>
      </c>
      <c r="H46" s="80">
        <v>5.3</v>
      </c>
      <c r="I46" s="76">
        <f t="shared" si="3"/>
        <v>0</v>
      </c>
      <c r="J46" s="72">
        <v>1.299245599</v>
      </c>
      <c r="K46" s="96">
        <f t="shared" si="4"/>
        <v>0</v>
      </c>
      <c r="L46" s="98">
        <v>27</v>
      </c>
      <c r="M46" s="76">
        <f t="shared" si="5"/>
        <v>1</v>
      </c>
      <c r="N46" s="77">
        <v>0.11600000000000001</v>
      </c>
      <c r="O46" s="96">
        <f t="shared" si="6"/>
        <v>0</v>
      </c>
      <c r="P46" s="99">
        <v>35.942414710000001</v>
      </c>
      <c r="Q46" s="76">
        <f t="shared" si="7"/>
        <v>1</v>
      </c>
      <c r="R46" s="72">
        <v>40.6</v>
      </c>
      <c r="S46" s="96">
        <f t="shared" si="8"/>
        <v>0</v>
      </c>
      <c r="T46" s="76">
        <v>19.09</v>
      </c>
      <c r="U46" s="76">
        <f t="shared" si="9"/>
        <v>1</v>
      </c>
      <c r="V46" s="94">
        <v>21.3</v>
      </c>
      <c r="W46" s="96">
        <f t="shared" si="10"/>
        <v>1</v>
      </c>
      <c r="X46" s="83">
        <f t="shared" si="11"/>
        <v>0.65151515151515149</v>
      </c>
      <c r="Y46" s="84">
        <f t="shared" si="12"/>
        <v>3</v>
      </c>
    </row>
    <row r="47" spans="1:25" x14ac:dyDescent="0.2">
      <c r="A47" s="132" t="s">
        <v>96</v>
      </c>
      <c r="B47" s="94">
        <v>14.2</v>
      </c>
      <c r="C47" s="96">
        <f t="shared" si="0"/>
        <v>0</v>
      </c>
      <c r="D47" s="97">
        <v>26.73</v>
      </c>
      <c r="E47" s="76">
        <f t="shared" si="1"/>
        <v>1</v>
      </c>
      <c r="F47" s="94">
        <v>0.44</v>
      </c>
      <c r="G47" s="96">
        <f t="shared" si="2"/>
        <v>0</v>
      </c>
      <c r="H47" s="80">
        <v>4.9000000000000004</v>
      </c>
      <c r="I47" s="76">
        <f t="shared" si="3"/>
        <v>0</v>
      </c>
      <c r="J47" s="72">
        <v>5.4150022189999998</v>
      </c>
      <c r="K47" s="96">
        <f t="shared" si="4"/>
        <v>0</v>
      </c>
      <c r="L47" s="98">
        <v>22</v>
      </c>
      <c r="M47" s="76">
        <f t="shared" si="5"/>
        <v>0</v>
      </c>
      <c r="N47" s="77">
        <v>0.18099999999999999</v>
      </c>
      <c r="O47" s="96">
        <f t="shared" si="6"/>
        <v>1</v>
      </c>
      <c r="P47" s="99">
        <v>32.845169429999999</v>
      </c>
      <c r="Q47" s="76">
        <f t="shared" si="7"/>
        <v>1</v>
      </c>
      <c r="R47" s="72">
        <v>38.47</v>
      </c>
      <c r="S47" s="96">
        <f t="shared" si="8"/>
        <v>0</v>
      </c>
      <c r="T47" s="76">
        <v>16.38</v>
      </c>
      <c r="U47" s="76">
        <f t="shared" si="9"/>
        <v>0</v>
      </c>
      <c r="V47" s="94">
        <v>19.3</v>
      </c>
      <c r="W47" s="96">
        <f t="shared" si="10"/>
        <v>1</v>
      </c>
      <c r="X47" s="83">
        <f t="shared" si="11"/>
        <v>0.40909090909090912</v>
      </c>
      <c r="Y47" s="84">
        <f t="shared" si="12"/>
        <v>3</v>
      </c>
    </row>
    <row r="48" spans="1:25" x14ac:dyDescent="0.2">
      <c r="A48" s="132" t="s">
        <v>97</v>
      </c>
      <c r="B48" s="94">
        <v>14.44</v>
      </c>
      <c r="C48" s="96">
        <f t="shared" si="0"/>
        <v>1</v>
      </c>
      <c r="D48" s="97">
        <v>32.46</v>
      </c>
      <c r="E48" s="76">
        <f t="shared" si="1"/>
        <v>1</v>
      </c>
      <c r="F48" s="94">
        <v>0.41</v>
      </c>
      <c r="G48" s="96">
        <f t="shared" si="2"/>
        <v>0</v>
      </c>
      <c r="H48" s="80">
        <v>4.7</v>
      </c>
      <c r="I48" s="76">
        <f t="shared" si="3"/>
        <v>0</v>
      </c>
      <c r="J48" s="72">
        <v>17.984281091</v>
      </c>
      <c r="K48" s="96">
        <f t="shared" si="4"/>
        <v>1</v>
      </c>
      <c r="L48" s="98">
        <v>28</v>
      </c>
      <c r="M48" s="76">
        <f t="shared" si="5"/>
        <v>1</v>
      </c>
      <c r="N48" s="77">
        <v>0.33700000000000002</v>
      </c>
      <c r="O48" s="96">
        <f t="shared" si="6"/>
        <v>1</v>
      </c>
      <c r="P48" s="99">
        <v>26.405937770000001</v>
      </c>
      <c r="Q48" s="76">
        <f t="shared" si="7"/>
        <v>0</v>
      </c>
      <c r="R48" s="72">
        <v>36.83</v>
      </c>
      <c r="S48" s="96">
        <f t="shared" si="8"/>
        <v>0</v>
      </c>
      <c r="T48" s="76">
        <v>17.420000000000002</v>
      </c>
      <c r="U48" s="76">
        <f t="shared" si="9"/>
        <v>1</v>
      </c>
      <c r="V48" s="94">
        <v>19.100000000000001</v>
      </c>
      <c r="W48" s="96">
        <f t="shared" si="10"/>
        <v>0</v>
      </c>
      <c r="X48" s="83">
        <f t="shared" si="11"/>
        <v>0.54545454545454541</v>
      </c>
      <c r="Y48" s="84">
        <f t="shared" si="12"/>
        <v>3</v>
      </c>
    </row>
    <row r="49" spans="1:25" x14ac:dyDescent="0.2">
      <c r="A49" s="132" t="s">
        <v>98</v>
      </c>
      <c r="B49" s="94">
        <v>11.5</v>
      </c>
      <c r="C49" s="96">
        <f t="shared" si="0"/>
        <v>0</v>
      </c>
      <c r="D49" s="97">
        <v>18.07</v>
      </c>
      <c r="E49" s="76">
        <f t="shared" si="1"/>
        <v>0</v>
      </c>
      <c r="F49" s="94">
        <v>0.41</v>
      </c>
      <c r="G49" s="96">
        <f t="shared" si="2"/>
        <v>0</v>
      </c>
      <c r="H49" s="80">
        <v>5.4</v>
      </c>
      <c r="I49" s="76">
        <f t="shared" si="3"/>
        <v>1</v>
      </c>
      <c r="J49" s="72">
        <v>0.82659319200000003</v>
      </c>
      <c r="K49" s="96">
        <f t="shared" si="4"/>
        <v>0</v>
      </c>
      <c r="L49" s="98">
        <v>12</v>
      </c>
      <c r="M49" s="76">
        <f t="shared" si="5"/>
        <v>0</v>
      </c>
      <c r="N49" s="77">
        <v>5.0999999999999997E-2</v>
      </c>
      <c r="O49" s="96">
        <f t="shared" si="6"/>
        <v>0</v>
      </c>
      <c r="P49" s="99">
        <v>25.182820660000001</v>
      </c>
      <c r="Q49" s="76">
        <f t="shared" si="7"/>
        <v>0</v>
      </c>
      <c r="R49" s="72">
        <v>48.09</v>
      </c>
      <c r="S49" s="96">
        <f t="shared" si="8"/>
        <v>1</v>
      </c>
      <c r="T49" s="76">
        <v>14.91</v>
      </c>
      <c r="U49" s="76">
        <f t="shared" si="9"/>
        <v>0</v>
      </c>
      <c r="V49" s="94">
        <v>15.8</v>
      </c>
      <c r="W49" s="96">
        <f t="shared" si="10"/>
        <v>0</v>
      </c>
      <c r="X49" s="83">
        <f t="shared" si="11"/>
        <v>0.16666666666666666</v>
      </c>
      <c r="Y49" s="84">
        <f t="shared" si="12"/>
        <v>2</v>
      </c>
    </row>
    <row r="50" spans="1:25" x14ac:dyDescent="0.2">
      <c r="A50" s="132" t="s">
        <v>99</v>
      </c>
      <c r="B50" s="94">
        <v>6.23</v>
      </c>
      <c r="C50" s="96">
        <f t="shared" si="0"/>
        <v>0</v>
      </c>
      <c r="D50" s="97">
        <v>7.53</v>
      </c>
      <c r="E50" s="76">
        <f t="shared" si="1"/>
        <v>0</v>
      </c>
      <c r="F50" s="94">
        <v>0.47</v>
      </c>
      <c r="G50" s="96">
        <f t="shared" si="2"/>
        <v>1</v>
      </c>
      <c r="H50" s="80">
        <v>3.5</v>
      </c>
      <c r="I50" s="76">
        <f t="shared" si="3"/>
        <v>0</v>
      </c>
      <c r="J50" s="72">
        <v>1.357098041</v>
      </c>
      <c r="K50" s="96">
        <f t="shared" si="4"/>
        <v>0</v>
      </c>
      <c r="L50" s="98">
        <v>8</v>
      </c>
      <c r="M50" s="76">
        <f t="shared" si="5"/>
        <v>0</v>
      </c>
      <c r="N50" s="77">
        <v>0.05</v>
      </c>
      <c r="O50" s="96">
        <f t="shared" si="6"/>
        <v>0</v>
      </c>
      <c r="P50" s="99">
        <v>11.79512753</v>
      </c>
      <c r="Q50" s="76">
        <f t="shared" si="7"/>
        <v>0</v>
      </c>
      <c r="R50" s="72">
        <v>45.56</v>
      </c>
      <c r="S50" s="96">
        <f t="shared" si="8"/>
        <v>1</v>
      </c>
      <c r="T50" s="76">
        <v>9.2799999999999994</v>
      </c>
      <c r="U50" s="76">
        <f t="shared" si="9"/>
        <v>0</v>
      </c>
      <c r="V50" s="94">
        <v>12.4</v>
      </c>
      <c r="W50" s="96">
        <f t="shared" si="10"/>
        <v>0</v>
      </c>
      <c r="X50" s="83">
        <f t="shared" si="11"/>
        <v>0.16666666666666666</v>
      </c>
      <c r="Y50" s="84">
        <f t="shared" si="12"/>
        <v>2</v>
      </c>
    </row>
    <row r="51" spans="1:25" x14ac:dyDescent="0.2">
      <c r="A51" s="132" t="s">
        <v>100</v>
      </c>
      <c r="B51" s="94">
        <v>11.12</v>
      </c>
      <c r="C51" s="96">
        <f t="shared" si="0"/>
        <v>0</v>
      </c>
      <c r="D51" s="97">
        <v>19.63</v>
      </c>
      <c r="E51" s="76">
        <f t="shared" si="1"/>
        <v>0</v>
      </c>
      <c r="F51" s="94">
        <v>0.48</v>
      </c>
      <c r="G51" s="96">
        <f t="shared" si="2"/>
        <v>1</v>
      </c>
      <c r="H51" s="80">
        <v>3.6</v>
      </c>
      <c r="I51" s="76">
        <f t="shared" si="3"/>
        <v>0</v>
      </c>
      <c r="J51" s="72">
        <v>12.113720643000001</v>
      </c>
      <c r="K51" s="96">
        <f t="shared" si="4"/>
        <v>1</v>
      </c>
      <c r="L51" s="98">
        <v>18</v>
      </c>
      <c r="M51" s="76">
        <f t="shared" si="5"/>
        <v>0</v>
      </c>
      <c r="N51" s="77">
        <v>0.114</v>
      </c>
      <c r="O51" s="96">
        <f t="shared" si="6"/>
        <v>0</v>
      </c>
      <c r="P51" s="99">
        <v>16.493979280000001</v>
      </c>
      <c r="Q51" s="76">
        <f t="shared" si="7"/>
        <v>0</v>
      </c>
      <c r="R51" s="72">
        <v>33.99</v>
      </c>
      <c r="S51" s="96">
        <f t="shared" si="8"/>
        <v>0</v>
      </c>
      <c r="T51" s="76"/>
      <c r="U51" s="76">
        <f t="shared" si="9"/>
        <v>0</v>
      </c>
      <c r="V51" s="94">
        <v>15.9</v>
      </c>
      <c r="W51" s="96">
        <f t="shared" si="10"/>
        <v>0</v>
      </c>
      <c r="X51" s="83">
        <f t="shared" si="11"/>
        <v>0.16666666666666666</v>
      </c>
      <c r="Y51" s="84">
        <f t="shared" si="12"/>
        <v>2</v>
      </c>
    </row>
    <row r="52" spans="1:25" x14ac:dyDescent="0.2">
      <c r="A52" s="132" t="s">
        <v>101</v>
      </c>
      <c r="B52" s="94">
        <v>9.1199999999999992</v>
      </c>
      <c r="C52" s="96">
        <f t="shared" si="0"/>
        <v>0</v>
      </c>
      <c r="D52" s="97">
        <v>15.98</v>
      </c>
      <c r="E52" s="76">
        <f t="shared" si="1"/>
        <v>0</v>
      </c>
      <c r="F52" s="94">
        <v>0.44</v>
      </c>
      <c r="G52" s="96">
        <f t="shared" si="2"/>
        <v>0</v>
      </c>
      <c r="H52" s="80">
        <v>4.5</v>
      </c>
      <c r="I52" s="76">
        <f t="shared" si="3"/>
        <v>0</v>
      </c>
      <c r="J52" s="72">
        <v>2.59167842</v>
      </c>
      <c r="K52" s="96">
        <f t="shared" si="4"/>
        <v>0</v>
      </c>
      <c r="L52" s="98">
        <v>14</v>
      </c>
      <c r="M52" s="76">
        <f t="shared" si="5"/>
        <v>0</v>
      </c>
      <c r="N52" s="77">
        <v>7.1999999999999995E-2</v>
      </c>
      <c r="O52" s="96">
        <f t="shared" si="6"/>
        <v>0</v>
      </c>
      <c r="P52" s="99">
        <v>22.745245409999999</v>
      </c>
      <c r="Q52" s="76">
        <f t="shared" si="7"/>
        <v>0</v>
      </c>
      <c r="R52" s="72">
        <v>49.39</v>
      </c>
      <c r="S52" s="96">
        <f t="shared" si="8"/>
        <v>1</v>
      </c>
      <c r="T52" s="76">
        <v>11.45</v>
      </c>
      <c r="U52" s="76">
        <f t="shared" si="9"/>
        <v>0</v>
      </c>
      <c r="V52" s="94">
        <v>14.8</v>
      </c>
      <c r="W52" s="96">
        <f t="shared" si="10"/>
        <v>0</v>
      </c>
      <c r="X52" s="83">
        <f t="shared" si="11"/>
        <v>7.575757575757576E-2</v>
      </c>
      <c r="Y52" s="84">
        <f t="shared" si="12"/>
        <v>1</v>
      </c>
    </row>
    <row r="53" spans="1:25" x14ac:dyDescent="0.2">
      <c r="A53" s="132" t="s">
        <v>102</v>
      </c>
      <c r="B53" s="94">
        <v>13.94</v>
      </c>
      <c r="C53" s="96">
        <f t="shared" si="0"/>
        <v>0</v>
      </c>
      <c r="D53" s="97">
        <v>25.63</v>
      </c>
      <c r="E53" s="76">
        <f t="shared" si="1"/>
        <v>1</v>
      </c>
      <c r="F53" s="94">
        <v>0.44</v>
      </c>
      <c r="G53" s="96">
        <f t="shared" si="2"/>
        <v>0</v>
      </c>
      <c r="H53" s="80">
        <v>5.6</v>
      </c>
      <c r="I53" s="76">
        <f t="shared" si="3"/>
        <v>1</v>
      </c>
      <c r="J53" s="72">
        <v>9.2734936769999994</v>
      </c>
      <c r="K53" s="96">
        <f t="shared" si="4"/>
        <v>1</v>
      </c>
      <c r="L53" s="98">
        <v>29</v>
      </c>
      <c r="M53" s="76">
        <f t="shared" si="5"/>
        <v>1</v>
      </c>
      <c r="N53" s="77">
        <v>0.16300000000000001</v>
      </c>
      <c r="O53" s="96">
        <f t="shared" si="6"/>
        <v>0</v>
      </c>
      <c r="P53" s="99">
        <v>29.424342110000001</v>
      </c>
      <c r="Q53" s="76">
        <f t="shared" si="7"/>
        <v>0</v>
      </c>
      <c r="R53" s="72">
        <v>38.89</v>
      </c>
      <c r="S53" s="96">
        <f t="shared" si="8"/>
        <v>0</v>
      </c>
      <c r="T53" s="76">
        <v>12.78</v>
      </c>
      <c r="U53" s="76">
        <f t="shared" si="9"/>
        <v>0</v>
      </c>
      <c r="V53" s="94">
        <v>18.899999999999999</v>
      </c>
      <c r="W53" s="96">
        <f t="shared" si="10"/>
        <v>0</v>
      </c>
      <c r="X53" s="83">
        <f t="shared" si="11"/>
        <v>0.36363636363636365</v>
      </c>
      <c r="Y53" s="84">
        <f t="shared" si="12"/>
        <v>2</v>
      </c>
    </row>
    <row r="54" spans="1:25" x14ac:dyDescent="0.2">
      <c r="A54" s="132" t="s">
        <v>103</v>
      </c>
      <c r="B54" s="94">
        <v>8.49</v>
      </c>
      <c r="C54" s="96">
        <f t="shared" si="0"/>
        <v>0</v>
      </c>
      <c r="D54" s="97">
        <v>13.16</v>
      </c>
      <c r="E54" s="76">
        <f t="shared" si="1"/>
        <v>0</v>
      </c>
      <c r="F54" s="94">
        <v>0.39</v>
      </c>
      <c r="G54" s="96">
        <f t="shared" si="2"/>
        <v>0</v>
      </c>
      <c r="H54" s="80">
        <v>3.7</v>
      </c>
      <c r="I54" s="76">
        <f t="shared" si="3"/>
        <v>0</v>
      </c>
      <c r="J54" s="72">
        <v>9.5680445889999994</v>
      </c>
      <c r="K54" s="96">
        <f t="shared" si="4"/>
        <v>1</v>
      </c>
      <c r="L54" s="98">
        <v>26</v>
      </c>
      <c r="M54" s="76">
        <f t="shared" si="5"/>
        <v>0</v>
      </c>
      <c r="N54" s="77">
        <v>0.20699999999999999</v>
      </c>
      <c r="O54" s="96">
        <f t="shared" si="6"/>
        <v>1</v>
      </c>
      <c r="P54" s="99">
        <v>19.535118749999999</v>
      </c>
      <c r="Q54" s="76">
        <f t="shared" si="7"/>
        <v>0</v>
      </c>
      <c r="R54" s="72">
        <v>31.06</v>
      </c>
      <c r="S54" s="96">
        <f t="shared" si="8"/>
        <v>0</v>
      </c>
      <c r="T54" s="76">
        <v>6.85</v>
      </c>
      <c r="U54" s="76">
        <f t="shared" si="9"/>
        <v>0</v>
      </c>
      <c r="V54" s="94">
        <v>14.9</v>
      </c>
      <c r="W54" s="96">
        <f t="shared" si="10"/>
        <v>0</v>
      </c>
      <c r="X54" s="83">
        <f t="shared" si="11"/>
        <v>0.18181818181818182</v>
      </c>
      <c r="Y54" s="84">
        <f t="shared" si="12"/>
        <v>2</v>
      </c>
    </row>
    <row r="55" spans="1:25" x14ac:dyDescent="0.2">
      <c r="A55" s="132" t="s">
        <v>104</v>
      </c>
      <c r="B55" s="94">
        <v>24.86</v>
      </c>
      <c r="C55" s="96">
        <f t="shared" si="0"/>
        <v>1</v>
      </c>
      <c r="D55" s="97">
        <v>34.32</v>
      </c>
      <c r="E55" s="76">
        <f t="shared" si="1"/>
        <v>1</v>
      </c>
      <c r="F55" s="94">
        <v>0.52</v>
      </c>
      <c r="G55" s="96">
        <f t="shared" si="2"/>
        <v>1</v>
      </c>
      <c r="H55" s="80">
        <v>5.5</v>
      </c>
      <c r="I55" s="76">
        <f t="shared" si="3"/>
        <v>1</v>
      </c>
      <c r="J55" s="72">
        <v>3.4593177179999999</v>
      </c>
      <c r="K55" s="96">
        <f t="shared" si="4"/>
        <v>0</v>
      </c>
      <c r="L55" s="98">
        <v>37</v>
      </c>
      <c r="M55" s="76">
        <f t="shared" si="5"/>
        <v>1</v>
      </c>
      <c r="N55" s="77">
        <v>0.14499999999999999</v>
      </c>
      <c r="O55" s="96">
        <f t="shared" si="6"/>
        <v>0</v>
      </c>
      <c r="P55" s="99">
        <v>51.287401080000002</v>
      </c>
      <c r="Q55" s="76">
        <f t="shared" si="7"/>
        <v>1</v>
      </c>
      <c r="R55" s="72">
        <v>49.57</v>
      </c>
      <c r="S55" s="96">
        <f t="shared" si="8"/>
        <v>1</v>
      </c>
      <c r="T55" s="76">
        <v>37.14</v>
      </c>
      <c r="U55" s="76">
        <f t="shared" si="9"/>
        <v>1</v>
      </c>
      <c r="V55" s="94">
        <v>21.3</v>
      </c>
      <c r="W55" s="96">
        <f t="shared" si="10"/>
        <v>1</v>
      </c>
      <c r="X55" s="83">
        <f t="shared" si="11"/>
        <v>0.81818181818181823</v>
      </c>
      <c r="Y55" s="84">
        <f t="shared" si="12"/>
        <v>3</v>
      </c>
    </row>
    <row r="56" spans="1:25" x14ac:dyDescent="0.2">
      <c r="A56" s="132" t="s">
        <v>105</v>
      </c>
      <c r="B56" s="94">
        <v>9.9600000000000009</v>
      </c>
      <c r="C56" s="96">
        <f t="shared" si="0"/>
        <v>0</v>
      </c>
      <c r="D56" s="97">
        <v>17.14</v>
      </c>
      <c r="E56" s="76">
        <f t="shared" si="1"/>
        <v>0</v>
      </c>
      <c r="F56" s="94">
        <v>0.44</v>
      </c>
      <c r="G56" s="96">
        <f t="shared" si="2"/>
        <v>0</v>
      </c>
      <c r="H56" s="80">
        <v>5.6</v>
      </c>
      <c r="I56" s="76">
        <f t="shared" si="3"/>
        <v>1</v>
      </c>
      <c r="J56" s="72">
        <v>2.3429873090000002</v>
      </c>
      <c r="K56" s="96">
        <f t="shared" si="4"/>
        <v>0</v>
      </c>
      <c r="L56" s="98">
        <v>10</v>
      </c>
      <c r="M56" s="76">
        <f t="shared" si="5"/>
        <v>0</v>
      </c>
      <c r="N56" s="77">
        <v>6.4000000000000001E-2</v>
      </c>
      <c r="O56" s="96">
        <f t="shared" si="6"/>
        <v>0</v>
      </c>
      <c r="P56" s="99">
        <v>21.701260189999999</v>
      </c>
      <c r="Q56" s="76">
        <f t="shared" si="7"/>
        <v>0</v>
      </c>
      <c r="R56" s="72">
        <v>57.71</v>
      </c>
      <c r="S56" s="96">
        <f t="shared" si="8"/>
        <v>1</v>
      </c>
      <c r="T56" s="76">
        <v>5.55</v>
      </c>
      <c r="U56" s="76">
        <f t="shared" si="9"/>
        <v>0</v>
      </c>
      <c r="V56" s="94">
        <v>16.5</v>
      </c>
      <c r="W56" s="96">
        <f t="shared" si="10"/>
        <v>0</v>
      </c>
      <c r="X56" s="83">
        <f t="shared" si="11"/>
        <v>0.16666666666666666</v>
      </c>
      <c r="Y56" s="84">
        <f t="shared" si="12"/>
        <v>2</v>
      </c>
    </row>
    <row r="57" spans="1:25" x14ac:dyDescent="0.2">
      <c r="A57" s="132" t="s">
        <v>106</v>
      </c>
      <c r="B57" s="94">
        <v>14.34</v>
      </c>
      <c r="C57" s="96">
        <f t="shared" si="0"/>
        <v>1</v>
      </c>
      <c r="D57" s="97">
        <v>32.08</v>
      </c>
      <c r="E57" s="76">
        <f t="shared" si="1"/>
        <v>1</v>
      </c>
      <c r="F57" s="94">
        <v>0.43</v>
      </c>
      <c r="G57" s="96">
        <f t="shared" si="2"/>
        <v>0</v>
      </c>
      <c r="H57" s="80">
        <v>5.9</v>
      </c>
      <c r="I57" s="76">
        <f t="shared" si="3"/>
        <v>1</v>
      </c>
      <c r="J57" s="72">
        <v>2.6178010469999999</v>
      </c>
      <c r="K57" s="96">
        <f t="shared" si="4"/>
        <v>0</v>
      </c>
      <c r="L57" s="98">
        <v>37</v>
      </c>
      <c r="M57" s="76">
        <f t="shared" si="5"/>
        <v>1</v>
      </c>
      <c r="N57" s="77">
        <v>0.158</v>
      </c>
      <c r="O57" s="96">
        <f t="shared" si="6"/>
        <v>0</v>
      </c>
      <c r="P57" s="99">
        <v>27.458100559999998</v>
      </c>
      <c r="Q57" s="76">
        <f t="shared" si="7"/>
        <v>0</v>
      </c>
      <c r="R57" s="72">
        <v>42.12</v>
      </c>
      <c r="S57" s="96">
        <f t="shared" si="8"/>
        <v>0</v>
      </c>
      <c r="T57" s="76">
        <v>15.47</v>
      </c>
      <c r="U57" s="76">
        <f t="shared" si="9"/>
        <v>0</v>
      </c>
      <c r="V57" s="94">
        <v>19.3</v>
      </c>
      <c r="W57" s="96">
        <f t="shared" si="10"/>
        <v>1</v>
      </c>
      <c r="X57" s="83">
        <f t="shared" si="11"/>
        <v>0.46969696969696972</v>
      </c>
      <c r="Y57" s="84">
        <f t="shared" si="12"/>
        <v>3</v>
      </c>
    </row>
    <row r="58" spans="1:25" x14ac:dyDescent="0.2">
      <c r="A58" s="132" t="s">
        <v>107</v>
      </c>
      <c r="B58" s="94">
        <v>12.7</v>
      </c>
      <c r="C58" s="96">
        <f t="shared" si="0"/>
        <v>0</v>
      </c>
      <c r="D58" s="97">
        <v>21.16</v>
      </c>
      <c r="E58" s="76">
        <f t="shared" si="1"/>
        <v>0</v>
      </c>
      <c r="F58" s="94">
        <v>0.43</v>
      </c>
      <c r="G58" s="96">
        <f t="shared" si="2"/>
        <v>0</v>
      </c>
      <c r="H58" s="80">
        <v>5.4</v>
      </c>
      <c r="I58" s="76">
        <f t="shared" si="3"/>
        <v>1</v>
      </c>
      <c r="J58" s="72">
        <v>2.7672541590000002</v>
      </c>
      <c r="K58" s="96">
        <f t="shared" si="4"/>
        <v>0</v>
      </c>
      <c r="L58" s="98">
        <v>25</v>
      </c>
      <c r="M58" s="76">
        <f t="shared" si="5"/>
        <v>0</v>
      </c>
      <c r="N58" s="77">
        <v>0.13300000000000001</v>
      </c>
      <c r="O58" s="96">
        <f t="shared" si="6"/>
        <v>0</v>
      </c>
      <c r="P58" s="99">
        <v>30.26771209</v>
      </c>
      <c r="Q58" s="76">
        <f t="shared" si="7"/>
        <v>1</v>
      </c>
      <c r="R58" s="72">
        <v>38.869999999999997</v>
      </c>
      <c r="S58" s="96">
        <f t="shared" si="8"/>
        <v>0</v>
      </c>
      <c r="T58" s="76">
        <v>11.44</v>
      </c>
      <c r="U58" s="76">
        <f t="shared" si="9"/>
        <v>0</v>
      </c>
      <c r="V58" s="94">
        <v>18</v>
      </c>
      <c r="W58" s="96">
        <f t="shared" si="10"/>
        <v>0</v>
      </c>
      <c r="X58" s="83">
        <f t="shared" si="11"/>
        <v>0.18181818181818182</v>
      </c>
      <c r="Y58" s="84">
        <f t="shared" si="12"/>
        <v>2</v>
      </c>
    </row>
    <row r="59" spans="1:25" x14ac:dyDescent="0.2">
      <c r="A59" s="132" t="s">
        <v>108</v>
      </c>
      <c r="B59" s="94">
        <v>10.61</v>
      </c>
      <c r="C59" s="96">
        <f t="shared" si="0"/>
        <v>0</v>
      </c>
      <c r="D59" s="97">
        <v>22.82</v>
      </c>
      <c r="E59" s="76">
        <f t="shared" si="1"/>
        <v>0</v>
      </c>
      <c r="F59" s="94">
        <v>0.4</v>
      </c>
      <c r="G59" s="96">
        <f t="shared" si="2"/>
        <v>0</v>
      </c>
      <c r="H59" s="80">
        <v>5.4</v>
      </c>
      <c r="I59" s="76">
        <f t="shared" si="3"/>
        <v>1</v>
      </c>
      <c r="J59" s="72">
        <v>12.002866356</v>
      </c>
      <c r="K59" s="96">
        <f t="shared" si="4"/>
        <v>1</v>
      </c>
      <c r="L59" s="98">
        <v>17</v>
      </c>
      <c r="M59" s="76">
        <f t="shared" si="5"/>
        <v>0</v>
      </c>
      <c r="N59" s="77">
        <v>0.28799999999999998</v>
      </c>
      <c r="O59" s="96">
        <f t="shared" si="6"/>
        <v>1</v>
      </c>
      <c r="P59" s="99">
        <v>21.712258210000002</v>
      </c>
      <c r="Q59" s="76">
        <f t="shared" si="7"/>
        <v>0</v>
      </c>
      <c r="R59" s="72">
        <v>32.42</v>
      </c>
      <c r="S59" s="96">
        <f t="shared" si="8"/>
        <v>0</v>
      </c>
      <c r="T59" s="76">
        <v>12.37</v>
      </c>
      <c r="U59" s="76">
        <f t="shared" si="9"/>
        <v>0</v>
      </c>
      <c r="V59" s="94">
        <v>17.2</v>
      </c>
      <c r="W59" s="96">
        <f t="shared" si="10"/>
        <v>0</v>
      </c>
      <c r="X59" s="83">
        <f t="shared" si="11"/>
        <v>0.27272727272727271</v>
      </c>
      <c r="Y59" s="84">
        <f t="shared" si="12"/>
        <v>2</v>
      </c>
    </row>
    <row r="60" spans="1:25" x14ac:dyDescent="0.2">
      <c r="A60" s="132" t="s">
        <v>109</v>
      </c>
      <c r="B60" s="94">
        <v>12.44</v>
      </c>
      <c r="C60" s="96">
        <f t="shared" si="0"/>
        <v>0</v>
      </c>
      <c r="D60" s="97">
        <v>20.41</v>
      </c>
      <c r="E60" s="76">
        <f t="shared" si="1"/>
        <v>0</v>
      </c>
      <c r="F60" s="94">
        <v>0.43</v>
      </c>
      <c r="G60" s="96">
        <f t="shared" si="2"/>
        <v>0</v>
      </c>
      <c r="H60" s="80">
        <v>5.3</v>
      </c>
      <c r="I60" s="76">
        <f t="shared" si="3"/>
        <v>0</v>
      </c>
      <c r="J60" s="72">
        <v>6.7883445409999998</v>
      </c>
      <c r="K60" s="96">
        <f t="shared" si="4"/>
        <v>1</v>
      </c>
      <c r="L60" s="98">
        <v>23</v>
      </c>
      <c r="M60" s="76">
        <f t="shared" si="5"/>
        <v>0</v>
      </c>
      <c r="N60" s="77">
        <v>0.128</v>
      </c>
      <c r="O60" s="96">
        <f t="shared" si="6"/>
        <v>0</v>
      </c>
      <c r="P60" s="99">
        <v>26.88887282</v>
      </c>
      <c r="Q60" s="76">
        <f t="shared" si="7"/>
        <v>0</v>
      </c>
      <c r="R60" s="72">
        <v>38.1</v>
      </c>
      <c r="S60" s="96">
        <f t="shared" si="8"/>
        <v>0</v>
      </c>
      <c r="T60" s="76">
        <v>10.46</v>
      </c>
      <c r="U60" s="76">
        <f t="shared" si="9"/>
        <v>0</v>
      </c>
      <c r="V60" s="94">
        <v>19.3</v>
      </c>
      <c r="W60" s="96">
        <f t="shared" si="10"/>
        <v>1</v>
      </c>
      <c r="X60" s="83">
        <f t="shared" si="11"/>
        <v>0.18181818181818182</v>
      </c>
      <c r="Y60" s="84">
        <f t="shared" si="12"/>
        <v>2</v>
      </c>
    </row>
    <row r="61" spans="1:25" x14ac:dyDescent="0.2">
      <c r="A61" s="132" t="s">
        <v>110</v>
      </c>
      <c r="B61" s="94">
        <v>13.39</v>
      </c>
      <c r="C61" s="96">
        <f t="shared" si="0"/>
        <v>0</v>
      </c>
      <c r="D61" s="97">
        <v>13.57</v>
      </c>
      <c r="E61" s="76">
        <f t="shared" si="1"/>
        <v>0</v>
      </c>
      <c r="F61" s="94">
        <v>0.42</v>
      </c>
      <c r="G61" s="96">
        <f t="shared" si="2"/>
        <v>0</v>
      </c>
      <c r="H61" s="80">
        <v>5.2</v>
      </c>
      <c r="I61" s="76">
        <f t="shared" si="3"/>
        <v>0</v>
      </c>
      <c r="J61" s="72">
        <v>9.846153846</v>
      </c>
      <c r="K61" s="96">
        <f t="shared" si="4"/>
        <v>1</v>
      </c>
      <c r="L61" s="98">
        <v>18</v>
      </c>
      <c r="M61" s="76">
        <f t="shared" si="5"/>
        <v>0</v>
      </c>
      <c r="N61" s="77">
        <v>4.2000000000000003E-2</v>
      </c>
      <c r="O61" s="96">
        <f t="shared" si="6"/>
        <v>0</v>
      </c>
      <c r="P61" s="99">
        <v>33.429394809999998</v>
      </c>
      <c r="Q61" s="76">
        <f t="shared" si="7"/>
        <v>1</v>
      </c>
      <c r="R61" s="72">
        <v>23.52</v>
      </c>
      <c r="S61" s="96">
        <f t="shared" si="8"/>
        <v>0</v>
      </c>
      <c r="T61" s="76"/>
      <c r="U61" s="76">
        <f t="shared" si="9"/>
        <v>0</v>
      </c>
      <c r="V61" s="94">
        <v>18</v>
      </c>
      <c r="W61" s="96">
        <f t="shared" si="10"/>
        <v>0</v>
      </c>
      <c r="X61" s="83">
        <f t="shared" si="11"/>
        <v>0.16666666666666666</v>
      </c>
      <c r="Y61" s="84">
        <f t="shared" si="12"/>
        <v>2</v>
      </c>
    </row>
    <row r="62" spans="1:25" x14ac:dyDescent="0.2">
      <c r="A62" s="132" t="s">
        <v>111</v>
      </c>
      <c r="B62" s="94">
        <v>12.26</v>
      </c>
      <c r="C62" s="96">
        <f t="shared" si="0"/>
        <v>0</v>
      </c>
      <c r="D62" s="97">
        <v>24.13</v>
      </c>
      <c r="E62" s="76">
        <f t="shared" si="1"/>
        <v>0</v>
      </c>
      <c r="F62" s="94">
        <v>0.44</v>
      </c>
      <c r="G62" s="96">
        <f t="shared" si="2"/>
        <v>0</v>
      </c>
      <c r="H62" s="80">
        <v>4.3</v>
      </c>
      <c r="I62" s="76">
        <f t="shared" si="3"/>
        <v>0</v>
      </c>
      <c r="J62" s="72">
        <v>3.7305699479999999</v>
      </c>
      <c r="K62" s="96">
        <f t="shared" si="4"/>
        <v>0</v>
      </c>
      <c r="L62" s="98">
        <v>22</v>
      </c>
      <c r="M62" s="76">
        <f t="shared" si="5"/>
        <v>0</v>
      </c>
      <c r="N62" s="77">
        <v>7.0999999999999994E-2</v>
      </c>
      <c r="O62" s="96">
        <f t="shared" si="6"/>
        <v>0</v>
      </c>
      <c r="P62" s="99">
        <v>21.200750469999999</v>
      </c>
      <c r="Q62" s="76">
        <f t="shared" si="7"/>
        <v>0</v>
      </c>
      <c r="R62" s="72">
        <v>40.32</v>
      </c>
      <c r="S62" s="96">
        <f t="shared" si="8"/>
        <v>0</v>
      </c>
      <c r="T62" s="76">
        <v>10.6</v>
      </c>
      <c r="U62" s="76">
        <f t="shared" si="9"/>
        <v>0</v>
      </c>
      <c r="V62" s="94">
        <v>17.899999999999999</v>
      </c>
      <c r="W62" s="96">
        <f t="shared" si="10"/>
        <v>0</v>
      </c>
      <c r="X62" s="83">
        <f t="shared" si="11"/>
        <v>0</v>
      </c>
      <c r="Y62" s="84">
        <f t="shared" si="12"/>
        <v>1</v>
      </c>
    </row>
    <row r="63" spans="1:25" x14ac:dyDescent="0.2">
      <c r="A63" s="132" t="s">
        <v>112</v>
      </c>
      <c r="B63" s="94">
        <v>14.24</v>
      </c>
      <c r="C63" s="96">
        <f t="shared" si="0"/>
        <v>0</v>
      </c>
      <c r="D63" s="97">
        <v>30.54</v>
      </c>
      <c r="E63" s="76">
        <f t="shared" si="1"/>
        <v>1</v>
      </c>
      <c r="F63" s="94">
        <v>0.43</v>
      </c>
      <c r="G63" s="96">
        <f t="shared" si="2"/>
        <v>0</v>
      </c>
      <c r="H63" s="80">
        <v>5.3</v>
      </c>
      <c r="I63" s="76">
        <f t="shared" si="3"/>
        <v>0</v>
      </c>
      <c r="J63" s="72">
        <v>4.4464206309999996</v>
      </c>
      <c r="K63" s="96">
        <f t="shared" si="4"/>
        <v>0</v>
      </c>
      <c r="L63" s="98">
        <v>20</v>
      </c>
      <c r="M63" s="76">
        <f t="shared" si="5"/>
        <v>0</v>
      </c>
      <c r="N63" s="77">
        <v>0.1</v>
      </c>
      <c r="O63" s="96">
        <f t="shared" si="6"/>
        <v>0</v>
      </c>
      <c r="P63" s="99">
        <v>20.942028990000001</v>
      </c>
      <c r="Q63" s="76">
        <f t="shared" si="7"/>
        <v>0</v>
      </c>
      <c r="R63" s="72">
        <v>36.57</v>
      </c>
      <c r="S63" s="96">
        <f t="shared" si="8"/>
        <v>0</v>
      </c>
      <c r="T63" s="76">
        <v>16.510000000000002</v>
      </c>
      <c r="U63" s="76">
        <f t="shared" si="9"/>
        <v>1</v>
      </c>
      <c r="V63" s="94">
        <v>18.2</v>
      </c>
      <c r="W63" s="96">
        <f t="shared" si="10"/>
        <v>0</v>
      </c>
      <c r="X63" s="83">
        <f t="shared" si="11"/>
        <v>0.19696969696969696</v>
      </c>
      <c r="Y63" s="84">
        <f t="shared" si="12"/>
        <v>2</v>
      </c>
    </row>
    <row r="64" spans="1:25" x14ac:dyDescent="0.2">
      <c r="A64" s="132" t="s">
        <v>113</v>
      </c>
      <c r="B64" s="94">
        <v>11.29</v>
      </c>
      <c r="C64" s="96">
        <f t="shared" si="0"/>
        <v>0</v>
      </c>
      <c r="D64" s="97">
        <v>17.489999999999998</v>
      </c>
      <c r="E64" s="76">
        <f t="shared" si="1"/>
        <v>0</v>
      </c>
      <c r="F64" s="94">
        <v>0.45</v>
      </c>
      <c r="G64" s="96">
        <f t="shared" si="2"/>
        <v>1</v>
      </c>
      <c r="H64" s="80">
        <v>4</v>
      </c>
      <c r="I64" s="76">
        <f t="shared" si="3"/>
        <v>0</v>
      </c>
      <c r="J64" s="72">
        <v>7.5111227429999996</v>
      </c>
      <c r="K64" s="96">
        <f t="shared" si="4"/>
        <v>1</v>
      </c>
      <c r="L64" s="98">
        <v>12</v>
      </c>
      <c r="M64" s="76">
        <f t="shared" si="5"/>
        <v>0</v>
      </c>
      <c r="N64" s="77">
        <v>0.23699999999999999</v>
      </c>
      <c r="O64" s="96">
        <f t="shared" si="6"/>
        <v>1</v>
      </c>
      <c r="P64" s="99">
        <v>17.71688344</v>
      </c>
      <c r="Q64" s="76">
        <f t="shared" si="7"/>
        <v>0</v>
      </c>
      <c r="R64" s="72">
        <v>38.32</v>
      </c>
      <c r="S64" s="96">
        <f t="shared" si="8"/>
        <v>0</v>
      </c>
      <c r="T64" s="76">
        <v>10.95</v>
      </c>
      <c r="U64" s="76">
        <f t="shared" si="9"/>
        <v>0</v>
      </c>
      <c r="V64" s="94">
        <v>15.6</v>
      </c>
      <c r="W64" s="96">
        <f t="shared" si="10"/>
        <v>0</v>
      </c>
      <c r="X64" s="83">
        <f t="shared" si="11"/>
        <v>0.27272727272727271</v>
      </c>
      <c r="Y64" s="84">
        <f t="shared" si="12"/>
        <v>2</v>
      </c>
    </row>
    <row r="65" spans="1:25" x14ac:dyDescent="0.2">
      <c r="A65" s="132" t="s">
        <v>114</v>
      </c>
      <c r="B65" s="94">
        <v>13.84</v>
      </c>
      <c r="C65" s="96">
        <f t="shared" si="0"/>
        <v>0</v>
      </c>
      <c r="D65" s="97">
        <v>25.25</v>
      </c>
      <c r="E65" s="76">
        <f t="shared" si="1"/>
        <v>0</v>
      </c>
      <c r="F65" s="94">
        <v>0.42</v>
      </c>
      <c r="G65" s="96">
        <f t="shared" si="2"/>
        <v>0</v>
      </c>
      <c r="H65" s="80">
        <v>4.9000000000000004</v>
      </c>
      <c r="I65" s="76">
        <f t="shared" si="3"/>
        <v>0</v>
      </c>
      <c r="J65" s="72">
        <v>9.5652173909999991</v>
      </c>
      <c r="K65" s="96">
        <f t="shared" si="4"/>
        <v>1</v>
      </c>
      <c r="L65" s="98">
        <v>31</v>
      </c>
      <c r="M65" s="76">
        <f t="shared" si="5"/>
        <v>1</v>
      </c>
      <c r="N65" s="77">
        <v>0.14599999999999999</v>
      </c>
      <c r="O65" s="96">
        <f t="shared" si="6"/>
        <v>0</v>
      </c>
      <c r="P65" s="99">
        <v>29.764963359999999</v>
      </c>
      <c r="Q65" s="76">
        <f t="shared" si="7"/>
        <v>0</v>
      </c>
      <c r="R65" s="72">
        <v>38.86</v>
      </c>
      <c r="S65" s="96">
        <f t="shared" si="8"/>
        <v>0</v>
      </c>
      <c r="T65" s="76">
        <v>18.89</v>
      </c>
      <c r="U65" s="76">
        <f t="shared" si="9"/>
        <v>1</v>
      </c>
      <c r="V65" s="94">
        <v>19.3</v>
      </c>
      <c r="W65" s="96">
        <f t="shared" si="10"/>
        <v>1</v>
      </c>
      <c r="X65" s="83">
        <f t="shared" si="11"/>
        <v>0.36363636363636365</v>
      </c>
      <c r="Y65" s="84">
        <f t="shared" si="12"/>
        <v>2</v>
      </c>
    </row>
    <row r="66" spans="1:25" x14ac:dyDescent="0.2">
      <c r="A66" s="132" t="s">
        <v>115</v>
      </c>
      <c r="B66" s="94">
        <v>12.71</v>
      </c>
      <c r="C66" s="96">
        <f t="shared" si="0"/>
        <v>0</v>
      </c>
      <c r="D66" s="97">
        <v>25.14</v>
      </c>
      <c r="E66" s="76">
        <f t="shared" si="1"/>
        <v>0</v>
      </c>
      <c r="F66" s="94">
        <v>0.43</v>
      </c>
      <c r="G66" s="96">
        <f t="shared" si="2"/>
        <v>0</v>
      </c>
      <c r="H66" s="80">
        <v>4.5</v>
      </c>
      <c r="I66" s="76">
        <f t="shared" si="3"/>
        <v>0</v>
      </c>
      <c r="J66" s="72">
        <v>4.585152838</v>
      </c>
      <c r="K66" s="96">
        <f t="shared" si="4"/>
        <v>0</v>
      </c>
      <c r="L66" s="98">
        <v>26</v>
      </c>
      <c r="M66" s="76">
        <f t="shared" si="5"/>
        <v>0</v>
      </c>
      <c r="N66" s="77">
        <v>0.153</v>
      </c>
      <c r="O66" s="96">
        <f t="shared" si="6"/>
        <v>0</v>
      </c>
      <c r="P66" s="99">
        <v>29.568399800000002</v>
      </c>
      <c r="Q66" s="76">
        <f t="shared" si="7"/>
        <v>0</v>
      </c>
      <c r="R66" s="72">
        <v>33.25</v>
      </c>
      <c r="S66" s="96">
        <f t="shared" si="8"/>
        <v>0</v>
      </c>
      <c r="T66" s="76">
        <v>13.24</v>
      </c>
      <c r="U66" s="76">
        <f t="shared" si="9"/>
        <v>0</v>
      </c>
      <c r="V66" s="94">
        <v>19.3</v>
      </c>
      <c r="W66" s="96">
        <f t="shared" si="10"/>
        <v>1</v>
      </c>
      <c r="X66" s="83">
        <f t="shared" si="11"/>
        <v>0.10606060606060606</v>
      </c>
      <c r="Y66" s="84">
        <f t="shared" si="12"/>
        <v>2</v>
      </c>
    </row>
    <row r="67" spans="1:25" x14ac:dyDescent="0.2">
      <c r="A67" s="132" t="s">
        <v>116</v>
      </c>
      <c r="B67" s="94">
        <v>9.27</v>
      </c>
      <c r="C67" s="96">
        <f t="shared" si="0"/>
        <v>0</v>
      </c>
      <c r="D67" s="97">
        <v>14.29</v>
      </c>
      <c r="E67" s="76">
        <f t="shared" si="1"/>
        <v>0</v>
      </c>
      <c r="F67" s="94">
        <v>0.45</v>
      </c>
      <c r="G67" s="96">
        <f t="shared" si="2"/>
        <v>1</v>
      </c>
      <c r="H67" s="80">
        <v>4.5</v>
      </c>
      <c r="I67" s="76">
        <f t="shared" si="3"/>
        <v>0</v>
      </c>
      <c r="J67" s="72">
        <v>0.93182027899999997</v>
      </c>
      <c r="K67" s="96">
        <f t="shared" si="4"/>
        <v>0</v>
      </c>
      <c r="L67" s="98">
        <v>16</v>
      </c>
      <c r="M67" s="76">
        <f t="shared" si="5"/>
        <v>0</v>
      </c>
      <c r="N67" s="77">
        <v>7.3999999999999996E-2</v>
      </c>
      <c r="O67" s="96">
        <f t="shared" si="6"/>
        <v>0</v>
      </c>
      <c r="P67" s="99">
        <v>23.0656578</v>
      </c>
      <c r="Q67" s="76">
        <f t="shared" si="7"/>
        <v>0</v>
      </c>
      <c r="R67" s="72">
        <v>37.369999999999997</v>
      </c>
      <c r="S67" s="96">
        <f t="shared" si="8"/>
        <v>0</v>
      </c>
      <c r="T67" s="76">
        <v>8.68</v>
      </c>
      <c r="U67" s="76">
        <f t="shared" si="9"/>
        <v>0</v>
      </c>
      <c r="V67" s="94">
        <v>15.7</v>
      </c>
      <c r="W67" s="96">
        <f t="shared" si="10"/>
        <v>0</v>
      </c>
      <c r="X67" s="83">
        <f t="shared" si="11"/>
        <v>9.0909090909090912E-2</v>
      </c>
      <c r="Y67" s="84">
        <f t="shared" si="12"/>
        <v>2</v>
      </c>
    </row>
    <row r="68" spans="1:25" x14ac:dyDescent="0.2">
      <c r="A68" s="132" t="s">
        <v>117</v>
      </c>
      <c r="B68" s="94">
        <v>11.61</v>
      </c>
      <c r="C68" s="96">
        <f t="shared" si="0"/>
        <v>0</v>
      </c>
      <c r="D68" s="97">
        <v>11.55</v>
      </c>
      <c r="E68" s="76">
        <f t="shared" si="1"/>
        <v>0</v>
      </c>
      <c r="F68" s="94">
        <v>0.42</v>
      </c>
      <c r="G68" s="96">
        <f t="shared" si="2"/>
        <v>0</v>
      </c>
      <c r="H68" s="80">
        <v>4.7</v>
      </c>
      <c r="I68" s="76">
        <f t="shared" si="3"/>
        <v>0</v>
      </c>
      <c r="J68" s="72">
        <v>7.9677708149999997</v>
      </c>
      <c r="K68" s="96">
        <f t="shared" si="4"/>
        <v>1</v>
      </c>
      <c r="L68" s="98">
        <v>15</v>
      </c>
      <c r="M68" s="76">
        <f t="shared" si="5"/>
        <v>0</v>
      </c>
      <c r="N68" s="77">
        <v>6.8000000000000005E-2</v>
      </c>
      <c r="O68" s="96">
        <f t="shared" si="6"/>
        <v>0</v>
      </c>
      <c r="P68" s="99">
        <v>23.415294379999999</v>
      </c>
      <c r="Q68" s="76">
        <f t="shared" si="7"/>
        <v>0</v>
      </c>
      <c r="R68" s="72">
        <v>39.04</v>
      </c>
      <c r="S68" s="96">
        <f t="shared" si="8"/>
        <v>0</v>
      </c>
      <c r="T68" s="76">
        <v>9.69</v>
      </c>
      <c r="U68" s="76">
        <f t="shared" si="9"/>
        <v>0</v>
      </c>
      <c r="V68" s="94">
        <v>16.600000000000001</v>
      </c>
      <c r="W68" s="96">
        <f t="shared" si="10"/>
        <v>0</v>
      </c>
      <c r="X68" s="83">
        <f t="shared" si="11"/>
        <v>7.575757575757576E-2</v>
      </c>
      <c r="Y68" s="84">
        <f t="shared" si="12"/>
        <v>1</v>
      </c>
    </row>
    <row r="69" spans="1:25" x14ac:dyDescent="0.2">
      <c r="A69" s="132" t="s">
        <v>118</v>
      </c>
      <c r="B69" s="94">
        <v>10</v>
      </c>
      <c r="C69" s="96">
        <f t="shared" si="0"/>
        <v>0</v>
      </c>
      <c r="D69" s="97">
        <v>15.83</v>
      </c>
      <c r="E69" s="76">
        <f t="shared" si="1"/>
        <v>0</v>
      </c>
      <c r="F69" s="94">
        <v>0.44</v>
      </c>
      <c r="G69" s="96">
        <f t="shared" si="2"/>
        <v>0</v>
      </c>
      <c r="H69" s="80">
        <v>4.5</v>
      </c>
      <c r="I69" s="76">
        <f t="shared" si="3"/>
        <v>0</v>
      </c>
      <c r="J69" s="72">
        <v>2.4766668699999999</v>
      </c>
      <c r="K69" s="96">
        <f t="shared" si="4"/>
        <v>0</v>
      </c>
      <c r="L69" s="98">
        <v>14</v>
      </c>
      <c r="M69" s="76">
        <f t="shared" si="5"/>
        <v>0</v>
      </c>
      <c r="N69" s="77">
        <v>6.5000000000000002E-2</v>
      </c>
      <c r="O69" s="96">
        <f t="shared" si="6"/>
        <v>0</v>
      </c>
      <c r="P69" s="99">
        <v>23.82250311</v>
      </c>
      <c r="Q69" s="76">
        <f t="shared" si="7"/>
        <v>0</v>
      </c>
      <c r="R69" s="72">
        <v>37.85</v>
      </c>
      <c r="S69" s="96">
        <f t="shared" si="8"/>
        <v>0</v>
      </c>
      <c r="T69" s="76">
        <v>11.28</v>
      </c>
      <c r="U69" s="76">
        <f t="shared" si="9"/>
        <v>0</v>
      </c>
      <c r="V69" s="94">
        <v>16.399999999999999</v>
      </c>
      <c r="W69" s="96">
        <f t="shared" si="10"/>
        <v>0</v>
      </c>
      <c r="X69" s="83">
        <f t="shared" si="11"/>
        <v>0</v>
      </c>
      <c r="Y69" s="84">
        <f t="shared" si="12"/>
        <v>1</v>
      </c>
    </row>
    <row r="70" spans="1:25" x14ac:dyDescent="0.2">
      <c r="A70" s="132" t="s">
        <v>119</v>
      </c>
      <c r="B70" s="94">
        <v>10.46</v>
      </c>
      <c r="C70" s="96">
        <f t="shared" ref="C70:C71" si="13">IF(B70&gt;$B$76, 1,0)</f>
        <v>0</v>
      </c>
      <c r="D70" s="97">
        <v>17.16</v>
      </c>
      <c r="E70" s="76">
        <f t="shared" ref="E70:E71" si="14">IF(D70&gt;$D$76, 1,0)</f>
        <v>0</v>
      </c>
      <c r="F70" s="94">
        <v>0.41</v>
      </c>
      <c r="G70" s="96">
        <f t="shared" ref="G70:G71" si="15">IF(F70&gt;=$F$76, 1,0)</f>
        <v>0</v>
      </c>
      <c r="H70" s="80">
        <v>4.9000000000000004</v>
      </c>
      <c r="I70" s="76">
        <f t="shared" ref="I70:I71" si="16">IF(H70&gt;$H$76, 1,0)</f>
        <v>0</v>
      </c>
      <c r="J70" s="72">
        <v>3.0695770800000002</v>
      </c>
      <c r="K70" s="96">
        <f t="shared" ref="K70:K71" si="17">IF(J70&gt;$J$76, 1,0)</f>
        <v>0</v>
      </c>
      <c r="L70" s="98">
        <v>20</v>
      </c>
      <c r="M70" s="76">
        <f t="shared" ref="M70:M71" si="18">IF(L70&gt;$L$76, 1,0)</f>
        <v>0</v>
      </c>
      <c r="N70" s="77">
        <v>0.104</v>
      </c>
      <c r="O70" s="96">
        <f t="shared" ref="O70:O71" si="19">IF(N70&gt;$N$76, 1,0)</f>
        <v>0</v>
      </c>
      <c r="P70" s="99">
        <v>23.071390040000001</v>
      </c>
      <c r="Q70" s="76">
        <f t="shared" ref="Q70:Q71" si="20">IF(P70&gt;$P$76, 1,0)</f>
        <v>0</v>
      </c>
      <c r="R70" s="72">
        <v>39.479999999999997</v>
      </c>
      <c r="S70" s="96">
        <f t="shared" ref="S70:S71" si="21">IF(R70&gt;$R$76, 1,0)</f>
        <v>0</v>
      </c>
      <c r="T70" s="76">
        <v>16.09</v>
      </c>
      <c r="U70" s="76">
        <f t="shared" ref="U70:U71" si="22">IF(T70&gt;$T$76, 1,0)</f>
        <v>0</v>
      </c>
      <c r="V70" s="94">
        <v>16.899999999999999</v>
      </c>
      <c r="W70" s="96">
        <f t="shared" ref="W70:W71" si="23">IF(V70&gt;$V$76, 1,0)</f>
        <v>0</v>
      </c>
      <c r="X70" s="83">
        <f t="shared" ref="X70:X71" si="24">SUM(C70*$B$3,E70*$D$3,G70*$F$3,I70*$H$3,K70*$J$3,M70*$L$3,O70*$N$3,Q70*$P$3,S70*$R$3,U70*$T$3,W70*$V$3)/SUM($B$3:$V$3)</f>
        <v>0</v>
      </c>
      <c r="Y70" s="84">
        <f t="shared" ref="Y70:Y71" si="25">IF(X70&gt;X$76,3,IF(X70&lt;X$74,1,2))</f>
        <v>1</v>
      </c>
    </row>
    <row r="71" spans="1:25" x14ac:dyDescent="0.2">
      <c r="A71" s="132" t="s">
        <v>120</v>
      </c>
      <c r="B71" s="94">
        <v>9.98</v>
      </c>
      <c r="C71" s="96">
        <f t="shared" si="13"/>
        <v>0</v>
      </c>
      <c r="D71" s="97">
        <v>14.82</v>
      </c>
      <c r="E71" s="76">
        <f t="shared" si="14"/>
        <v>0</v>
      </c>
      <c r="F71" s="94">
        <v>0.42</v>
      </c>
      <c r="G71" s="96">
        <f t="shared" si="15"/>
        <v>0</v>
      </c>
      <c r="H71" s="80">
        <v>3.8</v>
      </c>
      <c r="I71" s="76">
        <f t="shared" si="16"/>
        <v>0</v>
      </c>
      <c r="J71" s="72">
        <v>4.8343315090000001</v>
      </c>
      <c r="K71" s="96">
        <f t="shared" si="17"/>
        <v>0</v>
      </c>
      <c r="L71" s="98">
        <v>23</v>
      </c>
      <c r="M71" s="76">
        <f t="shared" si="18"/>
        <v>0</v>
      </c>
      <c r="N71" s="77">
        <v>0.1</v>
      </c>
      <c r="O71" s="96">
        <f t="shared" si="19"/>
        <v>0</v>
      </c>
      <c r="P71" s="99">
        <v>25.51885502</v>
      </c>
      <c r="Q71" s="76">
        <f t="shared" si="20"/>
        <v>0</v>
      </c>
      <c r="R71" s="72">
        <v>47.42</v>
      </c>
      <c r="S71" s="96">
        <f t="shared" si="21"/>
        <v>1</v>
      </c>
      <c r="T71" s="76">
        <v>12.79</v>
      </c>
      <c r="U71" s="76">
        <f t="shared" si="22"/>
        <v>0</v>
      </c>
      <c r="V71" s="94">
        <v>15.5</v>
      </c>
      <c r="W71" s="96">
        <f t="shared" si="23"/>
        <v>0</v>
      </c>
      <c r="X71" s="83">
        <f t="shared" si="24"/>
        <v>7.575757575757576E-2</v>
      </c>
      <c r="Y71" s="84">
        <f t="shared" si="25"/>
        <v>1</v>
      </c>
    </row>
    <row r="72" spans="1:25" x14ac:dyDescent="0.2">
      <c r="A72" s="133" t="s">
        <v>47</v>
      </c>
      <c r="B72" s="86">
        <f t="shared" ref="B72:D72" si="26">MIN(B5:B71)</f>
        <v>6.05</v>
      </c>
      <c r="C72" s="86"/>
      <c r="D72" s="87">
        <f t="shared" si="26"/>
        <v>7.53</v>
      </c>
      <c r="E72" s="88"/>
      <c r="F72" s="86">
        <f t="shared" ref="F72" si="27">MIN(F5:F71)</f>
        <v>0.38</v>
      </c>
      <c r="G72" s="89"/>
      <c r="H72" s="87">
        <f t="shared" ref="H72" si="28">MIN(H5:H71)</f>
        <v>3.2</v>
      </c>
      <c r="I72" s="88"/>
      <c r="J72" s="86">
        <f t="shared" ref="J72" si="29">MIN(J5:J71)</f>
        <v>0.52083333300000001</v>
      </c>
      <c r="K72" s="89"/>
      <c r="L72" s="87">
        <f t="shared" ref="L72" si="30">MIN(L5:L71)</f>
        <v>4</v>
      </c>
      <c r="M72" s="88"/>
      <c r="N72" s="86">
        <f t="shared" ref="N72" si="31">MIN(N5:N71)</f>
        <v>3.9E-2</v>
      </c>
      <c r="O72" s="89"/>
      <c r="P72" s="87">
        <f t="shared" ref="P72" si="32">MIN(P5:P71)</f>
        <v>10.212630750000001</v>
      </c>
      <c r="Q72" s="88"/>
      <c r="R72" s="86">
        <f t="shared" ref="R72" si="33">MIN(R5:R71)</f>
        <v>23.52</v>
      </c>
      <c r="S72" s="86"/>
      <c r="T72" s="87">
        <f t="shared" ref="T72" si="34">MIN(T5:T71)</f>
        <v>5.55</v>
      </c>
      <c r="U72" s="88"/>
      <c r="V72" s="89">
        <f t="shared" ref="V72:X72" si="35">MIN(V5:V71)</f>
        <v>12.1</v>
      </c>
      <c r="W72" s="89"/>
      <c r="X72" s="100">
        <f t="shared" si="35"/>
        <v>0</v>
      </c>
      <c r="Y72" s="93"/>
    </row>
    <row r="73" spans="1:25" x14ac:dyDescent="0.2">
      <c r="A73" s="133" t="s">
        <v>48</v>
      </c>
      <c r="B73" s="86">
        <f t="shared" ref="B73:D73" si="36">PERCENTILE(B5:B71,0.1)</f>
        <v>8.984</v>
      </c>
      <c r="C73" s="86"/>
      <c r="D73" s="87">
        <f t="shared" si="36"/>
        <v>13.406000000000001</v>
      </c>
      <c r="E73" s="88"/>
      <c r="F73" s="86">
        <f t="shared" ref="F73" si="37">PERCENTILE(F5:F71,0.1)</f>
        <v>0.40600000000000003</v>
      </c>
      <c r="G73" s="89"/>
      <c r="H73" s="87">
        <f t="shared" ref="H73" si="38">PERCENTILE(H5:H71,0.1)</f>
        <v>3.66</v>
      </c>
      <c r="I73" s="88"/>
      <c r="J73" s="86">
        <f t="shared" ref="J73" si="39">PERCENTILE(J5:J71,0.1)</f>
        <v>1.3737223308000002</v>
      </c>
      <c r="K73" s="89"/>
      <c r="L73" s="87">
        <f t="shared" ref="L73" si="40">PERCENTILE(L5:L71,0.1)</f>
        <v>11.600000000000001</v>
      </c>
      <c r="M73" s="88"/>
      <c r="N73" s="86">
        <f t="shared" ref="N73" si="41">PERCENTILE(N5:N71,0.1)</f>
        <v>6.4600000000000005E-2</v>
      </c>
      <c r="O73" s="89"/>
      <c r="P73" s="87">
        <f t="shared" ref="P73" si="42">PERCENTILE(P5:P71,0.1)</f>
        <v>16.217686172000001</v>
      </c>
      <c r="Q73" s="88"/>
      <c r="R73" s="86">
        <f t="shared" ref="R73" si="43">PERCENTILE(R5:R71,0.1)</f>
        <v>31.742000000000001</v>
      </c>
      <c r="S73" s="86"/>
      <c r="T73" s="87">
        <f t="shared" ref="T73" si="44">PERCENTILE(T5:T71,0.1)</f>
        <v>8.67</v>
      </c>
      <c r="U73" s="88"/>
      <c r="V73" s="89">
        <f t="shared" ref="V73:X73" si="45">PERCENTILE(V5:V71,0.1)</f>
        <v>14.62</v>
      </c>
      <c r="W73" s="89"/>
      <c r="X73" s="100">
        <f t="shared" si="45"/>
        <v>0</v>
      </c>
      <c r="Y73" s="93"/>
    </row>
    <row r="74" spans="1:25" x14ac:dyDescent="0.2">
      <c r="A74" s="133" t="s">
        <v>49</v>
      </c>
      <c r="B74" s="86">
        <f t="shared" ref="B74:D74" si="46">PERCENTILE(B5:B71,0.25)</f>
        <v>10.440000000000001</v>
      </c>
      <c r="C74" s="86"/>
      <c r="D74" s="87">
        <f t="shared" si="46"/>
        <v>16.14</v>
      </c>
      <c r="E74" s="88"/>
      <c r="F74" s="86">
        <f t="shared" ref="F74" si="47">PERCENTILE(F5:F71,0.25)</f>
        <v>0.42</v>
      </c>
      <c r="G74" s="89"/>
      <c r="H74" s="87">
        <f t="shared" ref="H74" si="48">PERCENTILE(H5:H71,0.25)</f>
        <v>4.1999999999999993</v>
      </c>
      <c r="I74" s="88"/>
      <c r="J74" s="86">
        <f t="shared" ref="J74" si="49">PERCENTILE(J5:J71,0.25)</f>
        <v>2.5341726449999999</v>
      </c>
      <c r="K74" s="89"/>
      <c r="L74" s="87">
        <f t="shared" ref="L74" si="50">PERCENTILE(L5:L71,0.25)</f>
        <v>16</v>
      </c>
      <c r="M74" s="88"/>
      <c r="N74" s="86">
        <f t="shared" ref="N74" si="51">PERCENTILE(N5:N71,0.25)</f>
        <v>8.7999999999999995E-2</v>
      </c>
      <c r="O74" s="89"/>
      <c r="P74" s="87">
        <f t="shared" ref="P74" si="52">PERCENTILE(P5:P71,0.25)</f>
        <v>21.451005330000001</v>
      </c>
      <c r="Q74" s="88"/>
      <c r="R74" s="86">
        <f t="shared" ref="R74" si="53">PERCENTILE(R5:R71,0.25)</f>
        <v>37.61</v>
      </c>
      <c r="S74" s="86"/>
      <c r="T74" s="87">
        <f t="shared" ref="T74" si="54">PERCENTILE(T5:T71,0.25)</f>
        <v>10.95</v>
      </c>
      <c r="U74" s="88"/>
      <c r="V74" s="89">
        <f t="shared" ref="V74:X74" si="55">PERCENTILE(V5:V71,0.25)</f>
        <v>15.9</v>
      </c>
      <c r="W74" s="89"/>
      <c r="X74" s="100">
        <f t="shared" si="55"/>
        <v>9.0909090909090912E-2</v>
      </c>
      <c r="Y74" s="93"/>
    </row>
    <row r="75" spans="1:25" x14ac:dyDescent="0.2">
      <c r="A75" s="133" t="s">
        <v>50</v>
      </c>
      <c r="B75" s="86">
        <f t="shared" ref="B75:D75" si="56">PERCENTILE(B5:B71,0.5)</f>
        <v>12.66</v>
      </c>
      <c r="C75" s="86"/>
      <c r="D75" s="87">
        <f t="shared" si="56"/>
        <v>21.16</v>
      </c>
      <c r="E75" s="88"/>
      <c r="F75" s="86">
        <f t="shared" ref="F75" si="57">PERCENTILE(F5:F71,0.5)</f>
        <v>0.43</v>
      </c>
      <c r="G75" s="89"/>
      <c r="H75" s="87">
        <f t="shared" ref="H75" si="58">PERCENTILE(H5:H71,0.5)</f>
        <v>4.7</v>
      </c>
      <c r="I75" s="88"/>
      <c r="J75" s="86">
        <f t="shared" ref="J75" si="59">PERCENTILE(J5:J71,0.5)</f>
        <v>4.2910447759999997</v>
      </c>
      <c r="K75" s="89"/>
      <c r="L75" s="87">
        <f t="shared" ref="L75" si="60">PERCENTILE(L5:L71,0.5)</f>
        <v>22</v>
      </c>
      <c r="M75" s="88"/>
      <c r="N75" s="86">
        <f t="shared" ref="N75" si="61">PERCENTILE(N5:N71,0.5)</f>
        <v>0.13300000000000001</v>
      </c>
      <c r="O75" s="89"/>
      <c r="P75" s="87">
        <f t="shared" ref="P75" si="62">PERCENTILE(P5:P71,0.5)</f>
        <v>25.58795456</v>
      </c>
      <c r="Q75" s="88"/>
      <c r="R75" s="86">
        <f t="shared" ref="R75" si="63">PERCENTILE(R5:R71,0.5)</f>
        <v>39.909999999999997</v>
      </c>
      <c r="S75" s="86"/>
      <c r="T75" s="87">
        <f t="shared" ref="T75" si="64">PERCENTILE(T5:T71,0.5)</f>
        <v>14.41</v>
      </c>
      <c r="U75" s="88"/>
      <c r="V75" s="89">
        <f t="shared" ref="V75:X75" si="65">PERCENTILE(V5:V71,0.5)</f>
        <v>17.899999999999999</v>
      </c>
      <c r="W75" s="89"/>
      <c r="X75" s="100">
        <f t="shared" si="65"/>
        <v>0.18181818181818182</v>
      </c>
      <c r="Y75" s="93"/>
    </row>
    <row r="76" spans="1:25" x14ac:dyDescent="0.2">
      <c r="A76" s="133" t="s">
        <v>51</v>
      </c>
      <c r="B76" s="86">
        <f t="shared" ref="B76:D76" si="66">PERCENTILE(B5:B71,0.75)</f>
        <v>14.33</v>
      </c>
      <c r="C76" s="86"/>
      <c r="D76" s="87">
        <f t="shared" si="66"/>
        <v>25.439999999999998</v>
      </c>
      <c r="E76" s="88"/>
      <c r="F76" s="86">
        <f t="shared" ref="F76" si="67">PERCENTILE(F5:F71,0.75)</f>
        <v>0.45</v>
      </c>
      <c r="G76" s="89"/>
      <c r="H76" s="87">
        <f t="shared" ref="H76" si="68">PERCENTILE(H5:H71,0.75)</f>
        <v>5.3</v>
      </c>
      <c r="I76" s="88"/>
      <c r="J76" s="86">
        <f t="shared" ref="J76" si="69">PERCENTILE(J5:J71,0.75)</f>
        <v>6.6864838664999997</v>
      </c>
      <c r="K76" s="89"/>
      <c r="L76" s="87">
        <f t="shared" ref="L76" si="70">PERCENTILE(L5:L71,0.75)</f>
        <v>26</v>
      </c>
      <c r="M76" s="88"/>
      <c r="N76" s="86">
        <f t="shared" ref="N76" si="71">PERCENTILE(N5:N71,0.75)</f>
        <v>0.16750000000000001</v>
      </c>
      <c r="O76" s="89"/>
      <c r="P76" s="87">
        <f t="shared" ref="P76" si="72">PERCENTILE(P5:P71,0.75)</f>
        <v>30.264939455</v>
      </c>
      <c r="Q76" s="88"/>
      <c r="R76" s="86">
        <f t="shared" ref="R76" si="73">PERCENTILE(R5:R71,0.75)</f>
        <v>44.55</v>
      </c>
      <c r="S76" s="86"/>
      <c r="T76" s="87">
        <f t="shared" ref="T76" si="74">PERCENTILE(T5:T71,0.75)</f>
        <v>16.38</v>
      </c>
      <c r="U76" s="88"/>
      <c r="V76" s="89">
        <f t="shared" ref="V76:X76" si="75">PERCENTILE(V5:V71,0.75)</f>
        <v>19.200000000000003</v>
      </c>
      <c r="W76" s="89"/>
      <c r="X76" s="100">
        <f t="shared" si="75"/>
        <v>0.36363636363636365</v>
      </c>
      <c r="Y76" s="93"/>
    </row>
    <row r="77" spans="1:25" x14ac:dyDescent="0.2">
      <c r="A77" s="133" t="s">
        <v>52</v>
      </c>
      <c r="B77" s="86">
        <f t="shared" ref="B77:D77" si="76">PERCENTILE(B5:B71,0.9)</f>
        <v>16.236000000000001</v>
      </c>
      <c r="C77" s="86"/>
      <c r="D77" s="87">
        <f t="shared" si="76"/>
        <v>29.832000000000001</v>
      </c>
      <c r="E77" s="88"/>
      <c r="F77" s="86">
        <f t="shared" ref="F77" si="77">PERCENTILE(F5:F71,0.9)</f>
        <v>0.46399999999999997</v>
      </c>
      <c r="G77" s="89"/>
      <c r="H77" s="87">
        <f t="shared" ref="H77" si="78">PERCENTILE(H5:H71,0.9)</f>
        <v>5.6</v>
      </c>
      <c r="I77" s="88"/>
      <c r="J77" s="86">
        <f t="shared" ref="J77" si="79">PERCENTILE(J5:J71,0.9)</f>
        <v>10.3461804424</v>
      </c>
      <c r="K77" s="89"/>
      <c r="L77" s="87">
        <f t="shared" ref="L77" si="80">PERCENTILE(L5:L71,0.9)</f>
        <v>29.799999999999997</v>
      </c>
      <c r="M77" s="88"/>
      <c r="N77" s="86">
        <f t="shared" ref="N77" si="81">PERCENTILE(N5:N71,0.9)</f>
        <v>0.24339999999999998</v>
      </c>
      <c r="O77" s="89"/>
      <c r="P77" s="87">
        <f t="shared" ref="P77" si="82">PERCENTILE(P5:P71,0.9)</f>
        <v>34.949507175999997</v>
      </c>
      <c r="Q77" s="88"/>
      <c r="R77" s="86">
        <f t="shared" ref="R77" si="83">PERCENTILE(R5:R71,0.9)</f>
        <v>48.54</v>
      </c>
      <c r="S77" s="86"/>
      <c r="T77" s="87">
        <f t="shared" ref="T77" si="84">PERCENTILE(T5:T71,0.9)</f>
        <v>18.89</v>
      </c>
      <c r="U77" s="88"/>
      <c r="V77" s="89">
        <f t="shared" ref="V77:X77" si="85">PERCENTILE(V5:V71,0.9)</f>
        <v>20.239999999999998</v>
      </c>
      <c r="W77" s="89"/>
      <c r="X77" s="100">
        <f t="shared" si="85"/>
        <v>0.5515151515151514</v>
      </c>
      <c r="Y77" s="93"/>
    </row>
    <row r="78" spans="1:25" x14ac:dyDescent="0.2">
      <c r="A78" s="133" t="s">
        <v>53</v>
      </c>
      <c r="B78" s="86">
        <f t="shared" ref="B78:D78" si="86">PERCENTILE(B5:B71,1)</f>
        <v>24.86</v>
      </c>
      <c r="C78" s="86"/>
      <c r="D78" s="87">
        <f t="shared" si="86"/>
        <v>34.32</v>
      </c>
      <c r="E78" s="88"/>
      <c r="F78" s="86">
        <f t="shared" ref="F78" si="87">PERCENTILE(F5:F71,1)</f>
        <v>0.52</v>
      </c>
      <c r="G78" s="89"/>
      <c r="H78" s="87">
        <f t="shared" ref="H78" si="88">PERCENTILE(H5:H71,1)</f>
        <v>6.8</v>
      </c>
      <c r="I78" s="88"/>
      <c r="J78" s="86">
        <f t="shared" ref="J78" si="89">PERCENTILE(J5:J71,1)</f>
        <v>18.952609647999999</v>
      </c>
      <c r="K78" s="89"/>
      <c r="L78" s="87">
        <f t="shared" ref="L78" si="90">PERCENTILE(L5:L71,1)</f>
        <v>37</v>
      </c>
      <c r="M78" s="88"/>
      <c r="N78" s="86">
        <f t="shared" ref="N78" si="91">PERCENTILE(N5:N71,1)</f>
        <v>0.34699999999999998</v>
      </c>
      <c r="O78" s="89"/>
      <c r="P78" s="87">
        <f t="shared" ref="P78" si="92">PERCENTILE(P5:P71,1)</f>
        <v>51.287401080000002</v>
      </c>
      <c r="Q78" s="88"/>
      <c r="R78" s="86">
        <f t="shared" ref="R78" si="93">PERCENTILE(R5:R71,1)</f>
        <v>57.71</v>
      </c>
      <c r="S78" s="86"/>
      <c r="T78" s="87">
        <f t="shared" ref="T78" si="94">PERCENTILE(T5:T71,1)</f>
        <v>37.14</v>
      </c>
      <c r="U78" s="88"/>
      <c r="V78" s="89">
        <f t="shared" ref="V78:X78" si="95">PERCENTILE(V5:V71,1)</f>
        <v>24.4</v>
      </c>
      <c r="W78" s="89"/>
      <c r="X78" s="100">
        <f t="shared" si="95"/>
        <v>0.81818181818181823</v>
      </c>
      <c r="Y78" s="93"/>
    </row>
  </sheetData>
  <mergeCells count="36">
    <mergeCell ref="V2:W2"/>
    <mergeCell ref="X1:Y2"/>
    <mergeCell ref="L2:M2"/>
    <mergeCell ref="N2:O2"/>
    <mergeCell ref="P2:Q2"/>
    <mergeCell ref="R2:S2"/>
    <mergeCell ref="T2:U2"/>
    <mergeCell ref="L1:M1"/>
    <mergeCell ref="N1:O1"/>
    <mergeCell ref="P1:Q1"/>
    <mergeCell ref="R1:S1"/>
    <mergeCell ref="T1:U1"/>
    <mergeCell ref="V1:W1"/>
    <mergeCell ref="B2:C2"/>
    <mergeCell ref="D2:E2"/>
    <mergeCell ref="F2:G2"/>
    <mergeCell ref="H2:I2"/>
    <mergeCell ref="J2:K2"/>
    <mergeCell ref="B1:C1"/>
    <mergeCell ref="D1:E1"/>
    <mergeCell ref="F1:G1"/>
    <mergeCell ref="H1:I1"/>
    <mergeCell ref="J1:K1"/>
    <mergeCell ref="X3:X4"/>
    <mergeCell ref="Y3:Y4"/>
    <mergeCell ref="D3:E3"/>
    <mergeCell ref="B3:C3"/>
    <mergeCell ref="N3:O3"/>
    <mergeCell ref="L3:M3"/>
    <mergeCell ref="J3:K3"/>
    <mergeCell ref="H3:I3"/>
    <mergeCell ref="F3:G3"/>
    <mergeCell ref="P3:Q3"/>
    <mergeCell ref="R3:S3"/>
    <mergeCell ref="T3:U3"/>
    <mergeCell ref="V3:W3"/>
  </mergeCells>
  <conditionalFormatting sqref="Q5:Q78 U5:U78 W5:W78">
    <cfRule type="cellIs" dxfId="127" priority="39" operator="equal">
      <formula>1</formula>
    </cfRule>
  </conditionalFormatting>
  <conditionalFormatting sqref="D72:D78">
    <cfRule type="cellIs" dxfId="126" priority="27" operator="equal">
      <formula>1</formula>
    </cfRule>
  </conditionalFormatting>
  <conditionalFormatting sqref="H72:H78">
    <cfRule type="cellIs" dxfId="125" priority="25" operator="equal">
      <formula>1</formula>
    </cfRule>
  </conditionalFormatting>
  <conditionalFormatting sqref="J72:J78">
    <cfRule type="cellIs" dxfId="124" priority="24" operator="equal">
      <formula>1</formula>
    </cfRule>
  </conditionalFormatting>
  <conditionalFormatting sqref="L72:L78">
    <cfRule type="cellIs" dxfId="123" priority="23" operator="equal">
      <formula>1</formula>
    </cfRule>
  </conditionalFormatting>
  <conditionalFormatting sqref="N72:N78">
    <cfRule type="cellIs" dxfId="122" priority="22" operator="equal">
      <formula>1</formula>
    </cfRule>
  </conditionalFormatting>
  <conditionalFormatting sqref="F72:F78">
    <cfRule type="cellIs" dxfId="121" priority="26" operator="equal">
      <formula>1</formula>
    </cfRule>
  </conditionalFormatting>
  <conditionalFormatting sqref="Y1 Y5:Y78">
    <cfRule type="cellIs" dxfId="120" priority="48" operator="equal">
      <formula>3</formula>
    </cfRule>
  </conditionalFormatting>
  <conditionalFormatting sqref="A72:A78">
    <cfRule type="cellIs" dxfId="119" priority="47" operator="equal">
      <formula>1</formula>
    </cfRule>
  </conditionalFormatting>
  <conditionalFormatting sqref="R5:S71 B5:C78 S6:S78">
    <cfRule type="cellIs" dxfId="118" priority="43" operator="equal">
      <formula>1</formula>
    </cfRule>
  </conditionalFormatting>
  <conditionalFormatting sqref="E5:E78">
    <cfRule type="cellIs" dxfId="117" priority="42" operator="equal">
      <formula>1</formula>
    </cfRule>
  </conditionalFormatting>
  <conditionalFormatting sqref="G5:G78">
    <cfRule type="cellIs" dxfId="116" priority="41" operator="equal">
      <formula>1</formula>
    </cfRule>
  </conditionalFormatting>
  <conditionalFormatting sqref="K5:K78 I5:I78 M5:M78 O5:O78">
    <cfRule type="cellIs" dxfId="115" priority="40" operator="equal">
      <formula>1</formula>
    </cfRule>
  </conditionalFormatting>
  <conditionalFormatting sqref="P72:P78">
    <cfRule type="cellIs" dxfId="114" priority="21" operator="equal">
      <formula>1</formula>
    </cfRule>
  </conditionalFormatting>
  <conditionalFormatting sqref="R72:R78">
    <cfRule type="cellIs" dxfId="113" priority="20" operator="equal">
      <formula>1</formula>
    </cfRule>
  </conditionalFormatting>
  <conditionalFormatting sqref="T72:T78">
    <cfRule type="cellIs" dxfId="112" priority="19" operator="equal">
      <formula>1</formula>
    </cfRule>
  </conditionalFormatting>
  <conditionalFormatting sqref="Y3">
    <cfRule type="cellIs" dxfId="111" priority="18" operator="equal">
      <formula>3</formula>
    </cfRule>
  </conditionalFormatting>
  <conditionalFormatting sqref="C4">
    <cfRule type="cellIs" dxfId="110" priority="15" operator="equal">
      <formula>1</formula>
    </cfRule>
  </conditionalFormatting>
  <conditionalFormatting sqref="E4">
    <cfRule type="cellIs" dxfId="109" priority="14" operator="equal">
      <formula>1</formula>
    </cfRule>
  </conditionalFormatting>
  <conditionalFormatting sqref="G4">
    <cfRule type="cellIs" dxfId="108" priority="13" operator="equal">
      <formula>1</formula>
    </cfRule>
  </conditionalFormatting>
  <conditionalFormatting sqref="O4">
    <cfRule type="cellIs" dxfId="107" priority="9" operator="equal">
      <formula>1</formula>
    </cfRule>
  </conditionalFormatting>
  <conditionalFormatting sqref="Q4">
    <cfRule type="cellIs" dxfId="106" priority="8" operator="equal">
      <formula>1</formula>
    </cfRule>
  </conditionalFormatting>
  <conditionalFormatting sqref="M4">
    <cfRule type="cellIs" dxfId="105" priority="4" operator="equal">
      <formula>1</formula>
    </cfRule>
  </conditionalFormatting>
  <conditionalFormatting sqref="I4">
    <cfRule type="cellIs" dxfId="104" priority="6" operator="equal">
      <formula>1</formula>
    </cfRule>
  </conditionalFormatting>
  <conditionalFormatting sqref="K4">
    <cfRule type="cellIs" dxfId="103" priority="5" operator="equal">
      <formula>1</formula>
    </cfRule>
  </conditionalFormatting>
  <conditionalFormatting sqref="S4">
    <cfRule type="cellIs" dxfId="102" priority="3" operator="equal">
      <formula>1</formula>
    </cfRule>
  </conditionalFormatting>
  <conditionalFormatting sqref="U4">
    <cfRule type="cellIs" dxfId="101" priority="2" operator="equal">
      <formula>1</formula>
    </cfRule>
  </conditionalFormatting>
  <conditionalFormatting sqref="W4">
    <cfRule type="cellIs" dxfId="100" priority="1"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8"/>
  <sheetViews>
    <sheetView topLeftCell="A11" workbookViewId="0">
      <selection activeCell="H3" sqref="H3:I3"/>
    </sheetView>
  </sheetViews>
  <sheetFormatPr baseColWidth="10" defaultColWidth="8.83203125" defaultRowHeight="15" x14ac:dyDescent="0.2"/>
  <cols>
    <col min="1" max="1" width="15.6640625" style="129" customWidth="1"/>
    <col min="2" max="3" width="10.6640625" style="58" customWidth="1"/>
    <col min="4" max="5" width="10.6640625" style="59" customWidth="1"/>
    <col min="6" max="7" width="10.6640625" style="58" customWidth="1"/>
    <col min="8" max="9" width="10.6640625" style="59" customWidth="1"/>
    <col min="10" max="11" width="10.6640625" style="58" customWidth="1"/>
    <col min="12" max="13" width="10.6640625" style="59" customWidth="1"/>
    <col min="14" max="15" width="10.6640625" style="58" customWidth="1"/>
    <col min="16" max="17" width="10.6640625" style="59" customWidth="1"/>
    <col min="18" max="19" width="10.6640625" style="58" customWidth="1"/>
    <col min="20" max="21" width="15.6640625" style="12" customWidth="1"/>
  </cols>
  <sheetData>
    <row r="1" spans="1:21" ht="70.5" customHeight="1" x14ac:dyDescent="0.2">
      <c r="A1" s="134" t="s">
        <v>372</v>
      </c>
      <c r="B1" s="154" t="s">
        <v>209</v>
      </c>
      <c r="C1" s="154"/>
      <c r="D1" s="158" t="s">
        <v>213</v>
      </c>
      <c r="E1" s="158"/>
      <c r="F1" s="154" t="s">
        <v>216</v>
      </c>
      <c r="G1" s="154"/>
      <c r="H1" s="158" t="s">
        <v>218</v>
      </c>
      <c r="I1" s="158"/>
      <c r="J1" s="154" t="s">
        <v>223</v>
      </c>
      <c r="K1" s="154"/>
      <c r="L1" s="158" t="s">
        <v>226</v>
      </c>
      <c r="M1" s="158"/>
      <c r="N1" s="154" t="s">
        <v>229</v>
      </c>
      <c r="O1" s="154"/>
      <c r="P1" s="158" t="s">
        <v>231</v>
      </c>
      <c r="Q1" s="158"/>
      <c r="R1" s="154" t="s">
        <v>331</v>
      </c>
      <c r="S1" s="154"/>
      <c r="T1" s="152" t="s">
        <v>315</v>
      </c>
      <c r="U1" s="152"/>
    </row>
    <row r="2" spans="1:21" ht="80" customHeight="1" x14ac:dyDescent="0.2">
      <c r="A2" s="134" t="s">
        <v>371</v>
      </c>
      <c r="B2" s="154" t="s">
        <v>237</v>
      </c>
      <c r="C2" s="154"/>
      <c r="D2" s="158" t="s">
        <v>376</v>
      </c>
      <c r="E2" s="158"/>
      <c r="F2" s="154" t="s">
        <v>217</v>
      </c>
      <c r="G2" s="154"/>
      <c r="H2" s="158" t="s">
        <v>219</v>
      </c>
      <c r="I2" s="158"/>
      <c r="J2" s="154" t="s">
        <v>224</v>
      </c>
      <c r="K2" s="154"/>
      <c r="L2" s="158" t="s">
        <v>227</v>
      </c>
      <c r="M2" s="158"/>
      <c r="N2" s="154" t="s">
        <v>230</v>
      </c>
      <c r="O2" s="154"/>
      <c r="P2" s="158" t="s">
        <v>239</v>
      </c>
      <c r="Q2" s="158"/>
      <c r="R2" s="154" t="s">
        <v>330</v>
      </c>
      <c r="S2" s="154"/>
      <c r="T2" s="152"/>
      <c r="U2" s="152"/>
    </row>
    <row r="3" spans="1:21" ht="50" customHeight="1" x14ac:dyDescent="0.2">
      <c r="A3" s="135" t="s">
        <v>129</v>
      </c>
      <c r="B3" s="155">
        <v>8</v>
      </c>
      <c r="C3" s="156"/>
      <c r="D3" s="157">
        <v>7</v>
      </c>
      <c r="E3" s="157"/>
      <c r="F3" s="156">
        <v>5</v>
      </c>
      <c r="G3" s="156"/>
      <c r="H3" s="157">
        <v>5</v>
      </c>
      <c r="I3" s="157"/>
      <c r="J3" s="156">
        <v>5</v>
      </c>
      <c r="K3" s="156"/>
      <c r="L3" s="157">
        <v>6</v>
      </c>
      <c r="M3" s="157"/>
      <c r="N3" s="156">
        <v>6</v>
      </c>
      <c r="O3" s="156"/>
      <c r="P3" s="157">
        <v>6</v>
      </c>
      <c r="Q3" s="157"/>
      <c r="R3" s="156">
        <v>5</v>
      </c>
      <c r="S3" s="156"/>
      <c r="T3" s="152" t="s">
        <v>316</v>
      </c>
      <c r="U3" s="153" t="s">
        <v>322</v>
      </c>
    </row>
    <row r="4" spans="1:21" ht="74" customHeight="1" x14ac:dyDescent="0.2">
      <c r="A4" s="135"/>
      <c r="B4" s="35" t="s">
        <v>121</v>
      </c>
      <c r="C4" s="35" t="s">
        <v>317</v>
      </c>
      <c r="D4" s="42" t="s">
        <v>121</v>
      </c>
      <c r="E4" s="42" t="s">
        <v>317</v>
      </c>
      <c r="F4" s="35" t="s">
        <v>121</v>
      </c>
      <c r="G4" s="35" t="s">
        <v>317</v>
      </c>
      <c r="H4" s="42" t="s">
        <v>121</v>
      </c>
      <c r="I4" s="42" t="s">
        <v>317</v>
      </c>
      <c r="J4" s="35" t="s">
        <v>121</v>
      </c>
      <c r="K4" s="35" t="s">
        <v>317</v>
      </c>
      <c r="L4" s="42" t="s">
        <v>121</v>
      </c>
      <c r="M4" s="42" t="s">
        <v>317</v>
      </c>
      <c r="N4" s="35" t="s">
        <v>121</v>
      </c>
      <c r="O4" s="35" t="s">
        <v>317</v>
      </c>
      <c r="P4" s="42" t="s">
        <v>121</v>
      </c>
      <c r="Q4" s="42" t="s">
        <v>317</v>
      </c>
      <c r="R4" s="35" t="s">
        <v>121</v>
      </c>
      <c r="S4" s="35" t="s">
        <v>317</v>
      </c>
      <c r="T4" s="152"/>
      <c r="U4" s="153"/>
    </row>
    <row r="5" spans="1:21" x14ac:dyDescent="0.2">
      <c r="A5" s="136" t="s">
        <v>54</v>
      </c>
      <c r="B5" s="58">
        <v>2</v>
      </c>
      <c r="C5" s="66">
        <f>IF(B5&gt;$B$76, 1,0)</f>
        <v>0</v>
      </c>
      <c r="D5" s="62">
        <v>3.297769156159069</v>
      </c>
      <c r="E5" s="60">
        <f>IF(D5&gt;$D$76, 1,0)</f>
        <v>1</v>
      </c>
      <c r="F5" s="63">
        <v>0</v>
      </c>
      <c r="G5" s="66">
        <f>IF(F5&gt;$F$76, 1,0)</f>
        <v>0</v>
      </c>
      <c r="H5" s="55">
        <v>0.19174536215905277</v>
      </c>
      <c r="I5" s="60">
        <f>IF(H5&gt;$H$76, 1,0)</f>
        <v>0</v>
      </c>
      <c r="J5" s="56">
        <v>0.18480512785596873</v>
      </c>
      <c r="K5" s="66">
        <f>IF(J5&gt;$J$76, 1,0)</f>
        <v>0</v>
      </c>
      <c r="L5" s="64">
        <v>1.0618023414102912E-2</v>
      </c>
      <c r="M5" s="60">
        <f>IF(L5&gt;$L$76, 1,0)</f>
        <v>0</v>
      </c>
      <c r="N5" s="65">
        <v>5.8807514293493054E-2</v>
      </c>
      <c r="O5" s="66">
        <f>IF(N5&gt;$N$76, 1,0)</f>
        <v>0</v>
      </c>
      <c r="P5" s="55">
        <v>7.8018931064155277</v>
      </c>
      <c r="Q5" s="60">
        <f>IF(P5&gt;$P$76, 1,0)</f>
        <v>0</v>
      </c>
      <c r="R5" s="65">
        <v>0.12280701754385964</v>
      </c>
      <c r="S5" s="66">
        <f>IF(R5&gt;$R$76, 1,0)</f>
        <v>0</v>
      </c>
      <c r="T5" s="24">
        <f>SUM(C5*$B$3,E5*$D$3,G5*$F$3,I5*$H$3,K5*$J$3,M5*$L$3,O5*$N$3,Q5*$P$3,S5*$R$3)/SUM($B$3:$R$3)</f>
        <v>0.13207547169811321</v>
      </c>
      <c r="U5" s="5">
        <f>IF(T5&gt;T$76,3,IF(T5&lt;=T$74,1,2))</f>
        <v>2</v>
      </c>
    </row>
    <row r="6" spans="1:21" x14ac:dyDescent="0.2">
      <c r="A6" s="136" t="s">
        <v>55</v>
      </c>
      <c r="B6" s="58">
        <v>0.7</v>
      </c>
      <c r="C6" s="66">
        <f t="shared" ref="C6:C69" si="0">IF(B6&gt;$B$76, 1,0)</f>
        <v>0</v>
      </c>
      <c r="D6" s="62">
        <v>1.1505690652403755</v>
      </c>
      <c r="E6" s="60">
        <f t="shared" ref="E6:E69" si="1">IF(D6&gt;$D$76, 1,0)</f>
        <v>0</v>
      </c>
      <c r="F6" s="63">
        <v>4.8320565704183856E-3</v>
      </c>
      <c r="G6" s="66">
        <f t="shared" ref="G6:G69" si="2">IF(F6&gt;$F$76, 1,0)</f>
        <v>1</v>
      </c>
      <c r="H6" s="55">
        <v>0.20534182079525953</v>
      </c>
      <c r="I6" s="60">
        <f t="shared" ref="I6:I69" si="3">IF(H6&gt;$H$76, 1,0)</f>
        <v>0</v>
      </c>
      <c r="J6" s="56">
        <v>0.47273097339903419</v>
      </c>
      <c r="K6" s="66">
        <f t="shared" ref="K6:K69" si="4">IF(J6&gt;$J$76, 1,0)</f>
        <v>0</v>
      </c>
      <c r="L6" s="64">
        <v>1.4137193937038477E-2</v>
      </c>
      <c r="M6" s="60">
        <f t="shared" ref="M6:M69" si="5">IF(L6&gt;$L$76, 1,0)</f>
        <v>0</v>
      </c>
      <c r="N6" s="65">
        <v>7.6588612514574425E-2</v>
      </c>
      <c r="O6" s="66">
        <f t="shared" ref="O6:O69" si="6">IF(N6&gt;$N$76, 1,0)</f>
        <v>0</v>
      </c>
      <c r="P6" s="55">
        <v>6.1118040108178073</v>
      </c>
      <c r="Q6" s="60">
        <f t="shared" ref="Q6:Q69" si="7">IF(P6&gt;$P$76, 1,0)</f>
        <v>0</v>
      </c>
      <c r="R6" s="65">
        <v>0.38596491228070173</v>
      </c>
      <c r="S6" s="66">
        <f t="shared" ref="S6:S69" si="8">IF(R6&gt;$R$76, 1,0)</f>
        <v>1</v>
      </c>
      <c r="T6" s="24">
        <f t="shared" ref="T6:T69" si="9">SUM(C6*$B$3,E6*$D$3,G6*$F$3,I6*$H$3,K6*$J$3,M6*$L$3,O6*$N$3,Q6*$P$3,S6*$R$3)/SUM($B$3:$R$3)</f>
        <v>0.18867924528301888</v>
      </c>
      <c r="U6" s="5">
        <f t="shared" ref="U6:U69" si="10">IF(T6&gt;T$76,3,IF(T6&lt;=T$74,1,2))</f>
        <v>2</v>
      </c>
    </row>
    <row r="7" spans="1:21" x14ac:dyDescent="0.2">
      <c r="A7" s="136" t="s">
        <v>56</v>
      </c>
      <c r="B7" s="58">
        <v>3.3</v>
      </c>
      <c r="C7" s="66">
        <f t="shared" si="0"/>
        <v>1</v>
      </c>
      <c r="D7" s="62">
        <v>1.8343014368694588</v>
      </c>
      <c r="E7" s="60">
        <f t="shared" si="1"/>
        <v>0</v>
      </c>
      <c r="F7" s="63">
        <v>3.6900369003690036E-3</v>
      </c>
      <c r="G7" s="66">
        <f t="shared" si="2"/>
        <v>0</v>
      </c>
      <c r="H7" s="55">
        <v>0.16281341582546402</v>
      </c>
      <c r="I7" s="60">
        <f t="shared" si="3"/>
        <v>0</v>
      </c>
      <c r="J7" s="56">
        <v>0.50564638462834988</v>
      </c>
      <c r="K7" s="66">
        <f t="shared" si="4"/>
        <v>0</v>
      </c>
      <c r="L7" s="64">
        <v>1.3118440779610194E-2</v>
      </c>
      <c r="M7" s="60">
        <f t="shared" si="5"/>
        <v>0</v>
      </c>
      <c r="N7" s="65">
        <v>8.6956521739130432E-2</v>
      </c>
      <c r="O7" s="66">
        <f t="shared" si="6"/>
        <v>1</v>
      </c>
      <c r="P7" s="55">
        <v>10.593025042249193</v>
      </c>
      <c r="Q7" s="60">
        <f t="shared" si="7"/>
        <v>0</v>
      </c>
      <c r="R7" s="65">
        <v>0.45614035087719296</v>
      </c>
      <c r="S7" s="66">
        <f t="shared" si="8"/>
        <v>1</v>
      </c>
      <c r="T7" s="24">
        <f t="shared" si="9"/>
        <v>0.35849056603773582</v>
      </c>
      <c r="U7" s="5">
        <f t="shared" si="10"/>
        <v>2</v>
      </c>
    </row>
    <row r="8" spans="1:21" x14ac:dyDescent="0.2">
      <c r="A8" s="136" t="s">
        <v>57</v>
      </c>
      <c r="B8" s="58">
        <v>2.5</v>
      </c>
      <c r="C8" s="66">
        <f t="shared" si="0"/>
        <v>0</v>
      </c>
      <c r="D8" s="62">
        <v>1.9880715705765406</v>
      </c>
      <c r="E8" s="60">
        <f t="shared" si="1"/>
        <v>0</v>
      </c>
      <c r="F8" s="63">
        <v>1.5313935681470138E-3</v>
      </c>
      <c r="G8" s="66">
        <f t="shared" si="2"/>
        <v>0</v>
      </c>
      <c r="H8" s="55">
        <v>0.31055900621118016</v>
      </c>
      <c r="I8" s="60">
        <f t="shared" si="3"/>
        <v>0</v>
      </c>
      <c r="J8" s="56">
        <v>0.44311711646089036</v>
      </c>
      <c r="K8" s="66">
        <f t="shared" si="4"/>
        <v>0</v>
      </c>
      <c r="L8" s="64">
        <v>1.053303542930099E-2</v>
      </c>
      <c r="M8" s="60">
        <f t="shared" si="5"/>
        <v>0</v>
      </c>
      <c r="N8" s="65">
        <v>6.8145547398659426E-2</v>
      </c>
      <c r="O8" s="66">
        <f t="shared" si="6"/>
        <v>0</v>
      </c>
      <c r="P8" s="55">
        <v>12.93249455601258</v>
      </c>
      <c r="Q8" s="60">
        <f t="shared" si="7"/>
        <v>0</v>
      </c>
      <c r="R8" s="65">
        <v>0.36842105263157893</v>
      </c>
      <c r="S8" s="66">
        <f t="shared" si="8"/>
        <v>1</v>
      </c>
      <c r="T8" s="24">
        <f t="shared" si="9"/>
        <v>9.4339622641509441E-2</v>
      </c>
      <c r="U8" s="5">
        <f t="shared" si="10"/>
        <v>1</v>
      </c>
    </row>
    <row r="9" spans="1:21" x14ac:dyDescent="0.2">
      <c r="A9" s="136" t="s">
        <v>58</v>
      </c>
      <c r="B9" s="58">
        <v>2.9</v>
      </c>
      <c r="C9" s="66">
        <f t="shared" si="0"/>
        <v>0</v>
      </c>
      <c r="D9" s="62">
        <v>1.6501650165016502</v>
      </c>
      <c r="E9" s="60">
        <f t="shared" si="1"/>
        <v>0</v>
      </c>
      <c r="F9" s="63">
        <v>0</v>
      </c>
      <c r="G9" s="66">
        <f t="shared" si="2"/>
        <v>0</v>
      </c>
      <c r="H9" s="55">
        <v>0.44267374944665783</v>
      </c>
      <c r="I9" s="60">
        <f t="shared" si="3"/>
        <v>1</v>
      </c>
      <c r="J9" s="56">
        <v>0.35287279973430752</v>
      </c>
      <c r="K9" s="66">
        <f t="shared" si="4"/>
        <v>0</v>
      </c>
      <c r="L9" s="64">
        <v>1.3419216317767043E-2</v>
      </c>
      <c r="M9" s="60">
        <f t="shared" si="5"/>
        <v>0</v>
      </c>
      <c r="N9" s="65">
        <v>8.8566827697262485E-2</v>
      </c>
      <c r="O9" s="66">
        <f t="shared" si="6"/>
        <v>1</v>
      </c>
      <c r="P9" s="55">
        <v>8.9440742984050061</v>
      </c>
      <c r="Q9" s="60">
        <f t="shared" si="7"/>
        <v>0</v>
      </c>
      <c r="R9" s="65">
        <v>0.17543859649122806</v>
      </c>
      <c r="S9" s="66">
        <f t="shared" si="8"/>
        <v>0</v>
      </c>
      <c r="T9" s="24">
        <f t="shared" si="9"/>
        <v>0.20754716981132076</v>
      </c>
      <c r="U9" s="5">
        <f t="shared" si="10"/>
        <v>2</v>
      </c>
    </row>
    <row r="10" spans="1:21" x14ac:dyDescent="0.2">
      <c r="A10" s="136" t="s">
        <v>59</v>
      </c>
      <c r="B10" s="58">
        <v>1.9</v>
      </c>
      <c r="C10" s="66">
        <f t="shared" si="0"/>
        <v>0</v>
      </c>
      <c r="D10" s="62">
        <v>1.5655899802241264</v>
      </c>
      <c r="E10" s="60">
        <f t="shared" si="1"/>
        <v>0</v>
      </c>
      <c r="F10" s="63">
        <v>2.3183925811437402E-3</v>
      </c>
      <c r="G10" s="66">
        <f t="shared" si="2"/>
        <v>0</v>
      </c>
      <c r="H10" s="55">
        <v>0.21783882105630042</v>
      </c>
      <c r="I10" s="60">
        <f t="shared" si="3"/>
        <v>0</v>
      </c>
      <c r="J10" s="56">
        <v>0.29989146784973059</v>
      </c>
      <c r="K10" s="66">
        <f t="shared" si="4"/>
        <v>0</v>
      </c>
      <c r="L10" s="64">
        <v>1.1837446493684933E-2</v>
      </c>
      <c r="M10" s="60">
        <f t="shared" si="5"/>
        <v>0</v>
      </c>
      <c r="N10" s="65">
        <v>7.1553136394863395E-2</v>
      </c>
      <c r="O10" s="66">
        <f t="shared" si="6"/>
        <v>0</v>
      </c>
      <c r="P10" s="55">
        <v>4.0486472754985394</v>
      </c>
      <c r="Q10" s="60">
        <f t="shared" si="7"/>
        <v>0</v>
      </c>
      <c r="R10" s="65">
        <v>0</v>
      </c>
      <c r="S10" s="66">
        <f t="shared" si="8"/>
        <v>0</v>
      </c>
      <c r="T10" s="24">
        <f t="shared" si="9"/>
        <v>0</v>
      </c>
      <c r="U10" s="5">
        <f t="shared" si="10"/>
        <v>1</v>
      </c>
    </row>
    <row r="11" spans="1:21" x14ac:dyDescent="0.2">
      <c r="A11" s="136" t="s">
        <v>60</v>
      </c>
      <c r="B11" s="58">
        <v>3</v>
      </c>
      <c r="C11" s="66">
        <f t="shared" si="0"/>
        <v>0</v>
      </c>
      <c r="D11" s="62">
        <v>4.1027199513751711</v>
      </c>
      <c r="E11" s="60">
        <f t="shared" si="1"/>
        <v>1</v>
      </c>
      <c r="F11" s="63">
        <v>2.6690391459074734E-3</v>
      </c>
      <c r="G11" s="66">
        <f t="shared" si="2"/>
        <v>0</v>
      </c>
      <c r="H11" s="55">
        <v>0.28204198396389862</v>
      </c>
      <c r="I11" s="60">
        <f t="shared" si="3"/>
        <v>0</v>
      </c>
      <c r="J11" s="56">
        <v>0.5388106978414916</v>
      </c>
      <c r="K11" s="66">
        <f t="shared" si="4"/>
        <v>0</v>
      </c>
      <c r="L11" s="64">
        <v>1.015400236926722E-2</v>
      </c>
      <c r="M11" s="60">
        <f t="shared" si="5"/>
        <v>0</v>
      </c>
      <c r="N11" s="65">
        <v>8.1739719072601122E-2</v>
      </c>
      <c r="O11" s="66">
        <f t="shared" si="6"/>
        <v>0</v>
      </c>
      <c r="P11" s="55">
        <v>4.0971227200557649</v>
      </c>
      <c r="Q11" s="60">
        <f t="shared" si="7"/>
        <v>0</v>
      </c>
      <c r="R11" s="65">
        <v>0</v>
      </c>
      <c r="S11" s="66">
        <f t="shared" si="8"/>
        <v>0</v>
      </c>
      <c r="T11" s="24">
        <f t="shared" si="9"/>
        <v>0.13207547169811321</v>
      </c>
      <c r="U11" s="5">
        <f t="shared" si="10"/>
        <v>2</v>
      </c>
    </row>
    <row r="12" spans="1:21" x14ac:dyDescent="0.2">
      <c r="A12" s="136" t="s">
        <v>61</v>
      </c>
      <c r="B12" s="58">
        <v>2.5</v>
      </c>
      <c r="C12" s="66">
        <f t="shared" si="0"/>
        <v>0</v>
      </c>
      <c r="D12" s="62">
        <v>3.284072249589491</v>
      </c>
      <c r="E12" s="60">
        <f t="shared" si="1"/>
        <v>1</v>
      </c>
      <c r="F12" s="63">
        <v>1.8115942028985507E-3</v>
      </c>
      <c r="G12" s="66">
        <f t="shared" si="2"/>
        <v>0</v>
      </c>
      <c r="H12" s="55">
        <v>0.34797738147020446</v>
      </c>
      <c r="I12" s="60">
        <f t="shared" si="3"/>
        <v>1</v>
      </c>
      <c r="J12" s="56">
        <v>1.9726135485673892</v>
      </c>
      <c r="K12" s="66">
        <f t="shared" si="4"/>
        <v>1</v>
      </c>
      <c r="L12" s="64">
        <v>1.6897081413210446E-2</v>
      </c>
      <c r="M12" s="60">
        <f t="shared" si="5"/>
        <v>1</v>
      </c>
      <c r="N12" s="65">
        <v>7.6036866359447008E-2</v>
      </c>
      <c r="O12" s="66">
        <f t="shared" si="6"/>
        <v>0</v>
      </c>
      <c r="P12" s="55">
        <v>14.841275686823305</v>
      </c>
      <c r="Q12" s="60">
        <f t="shared" si="7"/>
        <v>1</v>
      </c>
      <c r="R12" s="65">
        <v>0.21052631578947367</v>
      </c>
      <c r="S12" s="66">
        <f t="shared" si="8"/>
        <v>0</v>
      </c>
      <c r="T12" s="24">
        <f t="shared" si="9"/>
        <v>0.54716981132075471</v>
      </c>
      <c r="U12" s="5">
        <f t="shared" si="10"/>
        <v>3</v>
      </c>
    </row>
    <row r="13" spans="1:21" x14ac:dyDescent="0.2">
      <c r="A13" s="136" t="s">
        <v>62</v>
      </c>
      <c r="B13" s="58">
        <v>0.8</v>
      </c>
      <c r="C13" s="66">
        <f t="shared" si="0"/>
        <v>0</v>
      </c>
      <c r="D13" s="62">
        <v>0.65813287702787193</v>
      </c>
      <c r="E13" s="60">
        <f t="shared" si="1"/>
        <v>0</v>
      </c>
      <c r="F13" s="63">
        <v>1.2775471095496647E-3</v>
      </c>
      <c r="G13" s="66">
        <f t="shared" si="2"/>
        <v>0</v>
      </c>
      <c r="H13" s="55">
        <v>0.11591156720166294</v>
      </c>
      <c r="I13" s="60">
        <f t="shared" si="3"/>
        <v>0</v>
      </c>
      <c r="J13" s="56">
        <v>0.28653523189455504</v>
      </c>
      <c r="K13" s="66">
        <f t="shared" si="4"/>
        <v>0</v>
      </c>
      <c r="L13" s="64">
        <v>1.1159033340179366E-2</v>
      </c>
      <c r="M13" s="60">
        <f t="shared" si="5"/>
        <v>0</v>
      </c>
      <c r="N13" s="65">
        <v>6.6474977750393641E-2</v>
      </c>
      <c r="O13" s="66">
        <f t="shared" si="6"/>
        <v>0</v>
      </c>
      <c r="P13" s="55">
        <v>7.4113239470662879</v>
      </c>
      <c r="Q13" s="60">
        <f t="shared" si="7"/>
        <v>0</v>
      </c>
      <c r="R13" s="65">
        <v>0.21052631578947367</v>
      </c>
      <c r="S13" s="66">
        <f t="shared" si="8"/>
        <v>0</v>
      </c>
      <c r="T13" s="24">
        <f t="shared" si="9"/>
        <v>0</v>
      </c>
      <c r="U13" s="5">
        <f t="shared" si="10"/>
        <v>1</v>
      </c>
    </row>
    <row r="14" spans="1:21" x14ac:dyDescent="0.2">
      <c r="A14" s="136" t="s">
        <v>63</v>
      </c>
      <c r="B14" s="58">
        <v>1</v>
      </c>
      <c r="C14" s="66">
        <f t="shared" si="0"/>
        <v>0</v>
      </c>
      <c r="D14" s="62">
        <v>1.0410160316468875</v>
      </c>
      <c r="E14" s="60">
        <f t="shared" si="1"/>
        <v>0</v>
      </c>
      <c r="F14" s="63">
        <v>2.008032128514056E-3</v>
      </c>
      <c r="G14" s="66">
        <f t="shared" si="2"/>
        <v>0</v>
      </c>
      <c r="H14" s="55">
        <v>0.1807991321641656</v>
      </c>
      <c r="I14" s="60">
        <f t="shared" si="3"/>
        <v>0</v>
      </c>
      <c r="J14" s="56">
        <v>0.22885974623179767</v>
      </c>
      <c r="K14" s="66">
        <f t="shared" si="4"/>
        <v>0</v>
      </c>
      <c r="L14" s="64">
        <v>1.3182674199623353E-2</v>
      </c>
      <c r="M14" s="60">
        <f t="shared" si="5"/>
        <v>0</v>
      </c>
      <c r="N14" s="65">
        <v>7.1563088512241052E-2</v>
      </c>
      <c r="O14" s="66">
        <f t="shared" si="6"/>
        <v>0</v>
      </c>
      <c r="P14" s="55">
        <v>3.558737322646746</v>
      </c>
      <c r="Q14" s="60">
        <f t="shared" si="7"/>
        <v>0</v>
      </c>
      <c r="R14" s="65">
        <v>0.2807017543859649</v>
      </c>
      <c r="S14" s="66">
        <f t="shared" si="8"/>
        <v>0</v>
      </c>
      <c r="T14" s="24">
        <f t="shared" si="9"/>
        <v>0</v>
      </c>
      <c r="U14" s="5">
        <f t="shared" si="10"/>
        <v>1</v>
      </c>
    </row>
    <row r="15" spans="1:21" x14ac:dyDescent="0.2">
      <c r="A15" s="136" t="s">
        <v>64</v>
      </c>
      <c r="B15" s="58">
        <v>1</v>
      </c>
      <c r="C15" s="66">
        <f t="shared" si="0"/>
        <v>0</v>
      </c>
      <c r="D15" s="62">
        <v>1.1846586702206428</v>
      </c>
      <c r="E15" s="60">
        <f t="shared" si="1"/>
        <v>0</v>
      </c>
      <c r="F15" s="63">
        <v>1.8399264029438822E-3</v>
      </c>
      <c r="G15" s="66">
        <f t="shared" si="2"/>
        <v>0</v>
      </c>
      <c r="H15" s="55">
        <v>0.4296875</v>
      </c>
      <c r="I15" s="60">
        <f t="shared" si="3"/>
        <v>1</v>
      </c>
      <c r="J15" s="56">
        <v>0.24292112654672435</v>
      </c>
      <c r="K15" s="66">
        <f t="shared" si="4"/>
        <v>0</v>
      </c>
      <c r="L15" s="64">
        <v>1.2968036529680366E-2</v>
      </c>
      <c r="M15" s="60">
        <f t="shared" si="5"/>
        <v>0</v>
      </c>
      <c r="N15" s="65">
        <v>8.4018264840182655E-2</v>
      </c>
      <c r="O15" s="66">
        <f t="shared" si="6"/>
        <v>1</v>
      </c>
      <c r="P15" s="55">
        <v>7.5998021083076459</v>
      </c>
      <c r="Q15" s="60">
        <f t="shared" si="7"/>
        <v>0</v>
      </c>
      <c r="R15" s="65">
        <v>0.66666666666666663</v>
      </c>
      <c r="S15" s="66">
        <f t="shared" si="8"/>
        <v>1</v>
      </c>
      <c r="T15" s="24">
        <f t="shared" si="9"/>
        <v>0.30188679245283018</v>
      </c>
      <c r="U15" s="5">
        <f t="shared" si="10"/>
        <v>2</v>
      </c>
    </row>
    <row r="16" spans="1:21" x14ac:dyDescent="0.2">
      <c r="A16" s="136" t="s">
        <v>65</v>
      </c>
      <c r="B16" s="58">
        <v>0</v>
      </c>
      <c r="C16" s="66">
        <f t="shared" si="0"/>
        <v>0</v>
      </c>
      <c r="D16" s="62">
        <v>0</v>
      </c>
      <c r="E16" s="60">
        <f t="shared" si="1"/>
        <v>0</v>
      </c>
      <c r="F16" s="63">
        <v>0</v>
      </c>
      <c r="G16" s="66">
        <f t="shared" si="2"/>
        <v>0</v>
      </c>
      <c r="H16" s="55">
        <v>1.3986013986013985</v>
      </c>
      <c r="I16" s="60">
        <f t="shared" si="3"/>
        <v>1</v>
      </c>
      <c r="J16" s="56">
        <v>0.66785396260017815</v>
      </c>
      <c r="K16" s="66">
        <f t="shared" si="4"/>
        <v>0</v>
      </c>
      <c r="L16" s="64">
        <v>1.7467248908296942E-2</v>
      </c>
      <c r="M16" s="60">
        <f t="shared" si="5"/>
        <v>1</v>
      </c>
      <c r="N16" s="65">
        <v>5.2401746724890827E-2</v>
      </c>
      <c r="O16" s="66">
        <f t="shared" si="6"/>
        <v>0</v>
      </c>
      <c r="P16" s="55">
        <v>18.492343934040047</v>
      </c>
      <c r="Q16" s="60">
        <f t="shared" si="7"/>
        <v>1</v>
      </c>
      <c r="R16" s="65">
        <v>0.2982456140350877</v>
      </c>
      <c r="S16" s="66">
        <f t="shared" si="8"/>
        <v>0</v>
      </c>
      <c r="T16" s="24">
        <f t="shared" si="9"/>
        <v>0.32075471698113206</v>
      </c>
      <c r="U16" s="5">
        <f t="shared" si="10"/>
        <v>2</v>
      </c>
    </row>
    <row r="17" spans="1:21" x14ac:dyDescent="0.2">
      <c r="A17" s="136" t="s">
        <v>66</v>
      </c>
      <c r="B17" s="58">
        <v>2.6</v>
      </c>
      <c r="C17" s="66">
        <f t="shared" si="0"/>
        <v>0</v>
      </c>
      <c r="D17" s="62">
        <v>6.4297800338409479</v>
      </c>
      <c r="E17" s="60">
        <f t="shared" si="1"/>
        <v>1</v>
      </c>
      <c r="F17" s="63">
        <v>7.7071290944123313E-3</v>
      </c>
      <c r="G17" s="66">
        <f t="shared" si="2"/>
        <v>1</v>
      </c>
      <c r="H17" s="55">
        <v>0.4894762604013706</v>
      </c>
      <c r="I17" s="60">
        <f t="shared" si="3"/>
        <v>1</v>
      </c>
      <c r="J17" s="56">
        <v>0.87190745325174768</v>
      </c>
      <c r="K17" s="66">
        <f t="shared" si="4"/>
        <v>1</v>
      </c>
      <c r="L17" s="64">
        <v>2.0433694745621352E-2</v>
      </c>
      <c r="M17" s="60">
        <f t="shared" si="5"/>
        <v>1</v>
      </c>
      <c r="N17" s="65">
        <v>9.4662218515429525E-2</v>
      </c>
      <c r="O17" s="66">
        <f t="shared" si="6"/>
        <v>1</v>
      </c>
      <c r="P17" s="55">
        <v>16.671946776492952</v>
      </c>
      <c r="Q17" s="60">
        <f t="shared" si="7"/>
        <v>1</v>
      </c>
      <c r="R17" s="65">
        <v>0.24561403508771928</v>
      </c>
      <c r="S17" s="66">
        <f t="shared" si="8"/>
        <v>0</v>
      </c>
      <c r="T17" s="24">
        <f t="shared" si="9"/>
        <v>0.75471698113207553</v>
      </c>
      <c r="U17" s="5">
        <f t="shared" si="10"/>
        <v>3</v>
      </c>
    </row>
    <row r="18" spans="1:21" x14ac:dyDescent="0.2">
      <c r="A18" s="136" t="s">
        <v>67</v>
      </c>
      <c r="B18" s="58">
        <v>1.6</v>
      </c>
      <c r="C18" s="66">
        <f t="shared" si="0"/>
        <v>0</v>
      </c>
      <c r="D18" s="62">
        <v>0.77603600807077444</v>
      </c>
      <c r="E18" s="60">
        <f t="shared" si="1"/>
        <v>0</v>
      </c>
      <c r="F18" s="63">
        <v>4.6801872074882997E-3</v>
      </c>
      <c r="G18" s="66">
        <f t="shared" si="2"/>
        <v>1</v>
      </c>
      <c r="H18" s="55">
        <v>4.8417943689931492E-2</v>
      </c>
      <c r="I18" s="60">
        <f t="shared" si="3"/>
        <v>0</v>
      </c>
      <c r="J18" s="56">
        <v>0.39925063726544024</v>
      </c>
      <c r="K18" s="66">
        <f t="shared" si="4"/>
        <v>0</v>
      </c>
      <c r="L18" s="64">
        <v>9.1773189118321864E-3</v>
      </c>
      <c r="M18" s="60">
        <f t="shared" si="5"/>
        <v>0</v>
      </c>
      <c r="N18" s="65">
        <v>5.2114060963618487E-2</v>
      </c>
      <c r="O18" s="66">
        <f t="shared" si="6"/>
        <v>0</v>
      </c>
      <c r="P18" s="55">
        <v>10.697844950503116</v>
      </c>
      <c r="Q18" s="60">
        <f t="shared" si="7"/>
        <v>0</v>
      </c>
      <c r="R18" s="65">
        <v>0.33333333333333331</v>
      </c>
      <c r="S18" s="66">
        <f t="shared" si="8"/>
        <v>0</v>
      </c>
      <c r="T18" s="24">
        <f t="shared" si="9"/>
        <v>9.4339622641509441E-2</v>
      </c>
      <c r="U18" s="5">
        <f t="shared" si="10"/>
        <v>1</v>
      </c>
    </row>
    <row r="19" spans="1:21" x14ac:dyDescent="0.2">
      <c r="A19" s="136" t="s">
        <v>68</v>
      </c>
      <c r="B19" s="58">
        <v>0.8</v>
      </c>
      <c r="C19" s="66">
        <f t="shared" si="0"/>
        <v>0</v>
      </c>
      <c r="D19" s="62">
        <v>0.41271151465125877</v>
      </c>
      <c r="E19" s="60">
        <f t="shared" si="1"/>
        <v>0</v>
      </c>
      <c r="F19" s="63">
        <v>2.5188916876574307E-3</v>
      </c>
      <c r="G19" s="66">
        <f t="shared" si="2"/>
        <v>0</v>
      </c>
      <c r="H19" s="55">
        <v>0.10540739959945188</v>
      </c>
      <c r="I19" s="60">
        <f t="shared" si="3"/>
        <v>0</v>
      </c>
      <c r="J19" s="56">
        <v>0.15324320079073492</v>
      </c>
      <c r="K19" s="66">
        <f t="shared" si="4"/>
        <v>0</v>
      </c>
      <c r="L19" s="64">
        <v>1.1744534933561937E-2</v>
      </c>
      <c r="M19" s="60">
        <f t="shared" si="5"/>
        <v>0</v>
      </c>
      <c r="N19" s="65">
        <v>5.2378911273039008E-2</v>
      </c>
      <c r="O19" s="66">
        <f t="shared" si="6"/>
        <v>0</v>
      </c>
      <c r="P19" s="55">
        <v>2.0863897039210455</v>
      </c>
      <c r="Q19" s="60">
        <f t="shared" si="7"/>
        <v>0</v>
      </c>
      <c r="R19" s="65">
        <v>0</v>
      </c>
      <c r="S19" s="66">
        <f t="shared" si="8"/>
        <v>0</v>
      </c>
      <c r="T19" s="24">
        <f t="shared" si="9"/>
        <v>0</v>
      </c>
      <c r="U19" s="5">
        <f t="shared" si="10"/>
        <v>1</v>
      </c>
    </row>
    <row r="20" spans="1:21" x14ac:dyDescent="0.2">
      <c r="A20" s="136" t="s">
        <v>69</v>
      </c>
      <c r="B20" s="58">
        <v>1.8</v>
      </c>
      <c r="C20" s="66">
        <f t="shared" si="0"/>
        <v>0</v>
      </c>
      <c r="D20" s="62">
        <v>6.1224489795918364</v>
      </c>
      <c r="E20" s="60">
        <f t="shared" si="1"/>
        <v>1</v>
      </c>
      <c r="F20" s="63">
        <v>0</v>
      </c>
      <c r="G20" s="66">
        <f t="shared" si="2"/>
        <v>0</v>
      </c>
      <c r="H20" s="55">
        <v>0.34383954154727792</v>
      </c>
      <c r="I20" s="60">
        <f t="shared" si="3"/>
        <v>0</v>
      </c>
      <c r="J20" s="56">
        <v>0.51574305680909771</v>
      </c>
      <c r="K20" s="66">
        <f t="shared" si="4"/>
        <v>0</v>
      </c>
      <c r="L20" s="64">
        <v>1.3680781758957655E-2</v>
      </c>
      <c r="M20" s="60">
        <f t="shared" si="5"/>
        <v>0</v>
      </c>
      <c r="N20" s="65">
        <v>7.2312703583061883E-2</v>
      </c>
      <c r="O20" s="66">
        <f t="shared" si="6"/>
        <v>0</v>
      </c>
      <c r="P20" s="55">
        <v>9.936951754385964</v>
      </c>
      <c r="Q20" s="60">
        <f t="shared" si="7"/>
        <v>0</v>
      </c>
      <c r="R20" s="65">
        <v>0.19298245614035087</v>
      </c>
      <c r="S20" s="66">
        <f t="shared" si="8"/>
        <v>0</v>
      </c>
      <c r="T20" s="24">
        <f t="shared" si="9"/>
        <v>0.13207547169811321</v>
      </c>
      <c r="U20" s="5">
        <f t="shared" si="10"/>
        <v>2</v>
      </c>
    </row>
    <row r="21" spans="1:21" x14ac:dyDescent="0.2">
      <c r="A21" s="136" t="s">
        <v>70</v>
      </c>
      <c r="B21" s="58">
        <v>1.6</v>
      </c>
      <c r="C21" s="66">
        <f t="shared" si="0"/>
        <v>0</v>
      </c>
      <c r="D21" s="62">
        <v>1.3609145345672291</v>
      </c>
      <c r="E21" s="60">
        <f t="shared" si="1"/>
        <v>0</v>
      </c>
      <c r="F21" s="63">
        <v>4.559270516717325E-3</v>
      </c>
      <c r="G21" s="66">
        <f t="shared" si="2"/>
        <v>1</v>
      </c>
      <c r="H21" s="55">
        <v>0.3452323413657391</v>
      </c>
      <c r="I21" s="60">
        <f t="shared" si="3"/>
        <v>1</v>
      </c>
      <c r="J21" s="56">
        <v>0.83135990325993858</v>
      </c>
      <c r="K21" s="66">
        <f t="shared" si="4"/>
        <v>1</v>
      </c>
      <c r="L21" s="64">
        <v>1.3973268529769137E-2</v>
      </c>
      <c r="M21" s="60">
        <f t="shared" si="5"/>
        <v>0</v>
      </c>
      <c r="N21" s="65">
        <v>7.6852976913730262E-2</v>
      </c>
      <c r="O21" s="66">
        <f t="shared" si="6"/>
        <v>0</v>
      </c>
      <c r="P21" s="55">
        <v>17.011340893929287</v>
      </c>
      <c r="Q21" s="60">
        <f t="shared" si="7"/>
        <v>1</v>
      </c>
      <c r="R21" s="65">
        <v>0.24561403508771928</v>
      </c>
      <c r="S21" s="66">
        <f t="shared" si="8"/>
        <v>0</v>
      </c>
      <c r="T21" s="24">
        <f t="shared" si="9"/>
        <v>0.39622641509433965</v>
      </c>
      <c r="U21" s="5">
        <f t="shared" si="10"/>
        <v>3</v>
      </c>
    </row>
    <row r="22" spans="1:21" x14ac:dyDescent="0.2">
      <c r="A22" s="136" t="s">
        <v>71</v>
      </c>
      <c r="B22" s="58">
        <v>3</v>
      </c>
      <c r="C22" s="66">
        <f t="shared" si="0"/>
        <v>0</v>
      </c>
      <c r="D22" s="62">
        <v>4.796163069544364</v>
      </c>
      <c r="E22" s="60">
        <f t="shared" si="1"/>
        <v>1</v>
      </c>
      <c r="F22" s="63">
        <v>2.9411764705882353E-3</v>
      </c>
      <c r="G22" s="66">
        <f t="shared" si="2"/>
        <v>0</v>
      </c>
      <c r="H22" s="55">
        <v>0.22862368541380887</v>
      </c>
      <c r="I22" s="60">
        <f t="shared" si="3"/>
        <v>0</v>
      </c>
      <c r="J22" s="56">
        <v>0.69796298211146723</v>
      </c>
      <c r="K22" s="66">
        <f t="shared" si="4"/>
        <v>0</v>
      </c>
      <c r="L22" s="64">
        <v>1.4579191517561299E-2</v>
      </c>
      <c r="M22" s="60">
        <f t="shared" si="5"/>
        <v>1</v>
      </c>
      <c r="N22" s="65">
        <v>7.6209410205434064E-2</v>
      </c>
      <c r="O22" s="66">
        <f t="shared" si="6"/>
        <v>0</v>
      </c>
      <c r="P22" s="55">
        <v>50.824587706146929</v>
      </c>
      <c r="Q22" s="60">
        <f t="shared" si="7"/>
        <v>1</v>
      </c>
      <c r="R22" s="65">
        <v>0.33333333333333331</v>
      </c>
      <c r="S22" s="66">
        <f t="shared" si="8"/>
        <v>0</v>
      </c>
      <c r="T22" s="24">
        <f t="shared" si="9"/>
        <v>0.35849056603773582</v>
      </c>
      <c r="U22" s="5">
        <f t="shared" si="10"/>
        <v>2</v>
      </c>
    </row>
    <row r="23" spans="1:21" x14ac:dyDescent="0.2">
      <c r="A23" s="136" t="s">
        <v>72</v>
      </c>
      <c r="B23" s="58">
        <v>3.6</v>
      </c>
      <c r="C23" s="66">
        <f t="shared" si="0"/>
        <v>1</v>
      </c>
      <c r="D23" s="62">
        <v>1.9867549668874172</v>
      </c>
      <c r="E23" s="60">
        <f t="shared" si="1"/>
        <v>0</v>
      </c>
      <c r="F23" s="63">
        <v>4.1841004184100415E-3</v>
      </c>
      <c r="G23" s="66">
        <f t="shared" si="2"/>
        <v>1</v>
      </c>
      <c r="H23" s="55">
        <v>0.19832088318899982</v>
      </c>
      <c r="I23" s="60">
        <f t="shared" si="3"/>
        <v>0</v>
      </c>
      <c r="J23" s="56">
        <v>1.1763627474945002</v>
      </c>
      <c r="K23" s="66">
        <f t="shared" si="4"/>
        <v>1</v>
      </c>
      <c r="L23" s="64">
        <v>1.331615120274914E-2</v>
      </c>
      <c r="M23" s="60">
        <f t="shared" si="5"/>
        <v>0</v>
      </c>
      <c r="N23" s="65">
        <v>7.603092783505154E-2</v>
      </c>
      <c r="O23" s="66">
        <f t="shared" si="6"/>
        <v>0</v>
      </c>
      <c r="P23" s="55">
        <v>20.593191776204922</v>
      </c>
      <c r="Q23" s="60">
        <f t="shared" si="7"/>
        <v>1</v>
      </c>
      <c r="R23" s="65">
        <v>0.2982456140350877</v>
      </c>
      <c r="S23" s="66">
        <f t="shared" si="8"/>
        <v>0</v>
      </c>
      <c r="T23" s="24">
        <f t="shared" si="9"/>
        <v>0.45283018867924529</v>
      </c>
      <c r="U23" s="5">
        <f t="shared" si="10"/>
        <v>3</v>
      </c>
    </row>
    <row r="24" spans="1:21" x14ac:dyDescent="0.2">
      <c r="A24" s="136" t="s">
        <v>73</v>
      </c>
      <c r="B24" s="58">
        <v>3.2</v>
      </c>
      <c r="C24" s="66">
        <f t="shared" si="0"/>
        <v>1</v>
      </c>
      <c r="D24" s="62">
        <v>4.5035384945314174</v>
      </c>
      <c r="E24" s="60">
        <f t="shared" si="1"/>
        <v>1</v>
      </c>
      <c r="F24" s="63">
        <v>1.4306151645207439E-3</v>
      </c>
      <c r="G24" s="66">
        <f t="shared" si="2"/>
        <v>0</v>
      </c>
      <c r="H24" s="55">
        <v>0.2824858757062147</v>
      </c>
      <c r="I24" s="60">
        <f t="shared" si="3"/>
        <v>0</v>
      </c>
      <c r="J24" s="56">
        <v>0.19985187449302283</v>
      </c>
      <c r="K24" s="66">
        <f t="shared" si="4"/>
        <v>0</v>
      </c>
      <c r="L24" s="64">
        <v>1.4941892639734366E-2</v>
      </c>
      <c r="M24" s="60">
        <f t="shared" si="5"/>
        <v>1</v>
      </c>
      <c r="N24" s="65">
        <v>8.6054233536247929E-2</v>
      </c>
      <c r="O24" s="66">
        <f t="shared" si="6"/>
        <v>1</v>
      </c>
      <c r="P24" s="55">
        <v>9.4399913344887345</v>
      </c>
      <c r="Q24" s="60">
        <f t="shared" si="7"/>
        <v>0</v>
      </c>
      <c r="R24" s="65">
        <v>0.36842105263157893</v>
      </c>
      <c r="S24" s="66">
        <f t="shared" si="8"/>
        <v>1</v>
      </c>
      <c r="T24" s="24">
        <f t="shared" si="9"/>
        <v>0.60377358490566035</v>
      </c>
      <c r="U24" s="5">
        <f t="shared" si="10"/>
        <v>3</v>
      </c>
    </row>
    <row r="25" spans="1:21" x14ac:dyDescent="0.2">
      <c r="A25" s="136" t="s">
        <v>74</v>
      </c>
      <c r="B25" s="58">
        <v>2</v>
      </c>
      <c r="C25" s="66">
        <f t="shared" si="0"/>
        <v>0</v>
      </c>
      <c r="D25" s="62">
        <v>2.4960290447016114</v>
      </c>
      <c r="E25" s="60">
        <f t="shared" si="1"/>
        <v>0</v>
      </c>
      <c r="F25" s="63">
        <v>4.5366169799092677E-3</v>
      </c>
      <c r="G25" s="66">
        <f t="shared" si="2"/>
        <v>1</v>
      </c>
      <c r="H25" s="55">
        <v>0.10961707103186202</v>
      </c>
      <c r="I25" s="60">
        <f t="shared" si="3"/>
        <v>0</v>
      </c>
      <c r="J25" s="56">
        <v>0.24261901258039242</v>
      </c>
      <c r="K25" s="66">
        <f t="shared" si="4"/>
        <v>0</v>
      </c>
      <c r="L25" s="64">
        <v>1.335093896713615E-2</v>
      </c>
      <c r="M25" s="60">
        <f t="shared" si="5"/>
        <v>0</v>
      </c>
      <c r="N25" s="65">
        <v>6.1913145539906102E-2</v>
      </c>
      <c r="O25" s="66">
        <f t="shared" si="6"/>
        <v>0</v>
      </c>
      <c r="P25" s="55">
        <v>5.3174508160740652</v>
      </c>
      <c r="Q25" s="60">
        <f t="shared" si="7"/>
        <v>0</v>
      </c>
      <c r="R25" s="65">
        <v>0</v>
      </c>
      <c r="S25" s="66">
        <f t="shared" si="8"/>
        <v>0</v>
      </c>
      <c r="T25" s="24">
        <f t="shared" si="9"/>
        <v>9.4339622641509441E-2</v>
      </c>
      <c r="U25" s="5">
        <f t="shared" si="10"/>
        <v>1</v>
      </c>
    </row>
    <row r="26" spans="1:21" x14ac:dyDescent="0.2">
      <c r="A26" s="136" t="s">
        <v>75</v>
      </c>
      <c r="B26" s="58">
        <v>2.9</v>
      </c>
      <c r="C26" s="66">
        <f t="shared" si="0"/>
        <v>0</v>
      </c>
      <c r="D26" s="62">
        <v>3.6666278663717846</v>
      </c>
      <c r="E26" s="60">
        <f t="shared" si="1"/>
        <v>1</v>
      </c>
      <c r="F26" s="63">
        <v>3.9625360230547552E-3</v>
      </c>
      <c r="G26" s="66">
        <f t="shared" si="2"/>
        <v>0</v>
      </c>
      <c r="H26" s="55">
        <v>0.21228995541910936</v>
      </c>
      <c r="I26" s="60">
        <f t="shared" si="3"/>
        <v>0</v>
      </c>
      <c r="J26" s="56">
        <v>0.71455122213520905</v>
      </c>
      <c r="K26" s="66">
        <f t="shared" si="4"/>
        <v>0</v>
      </c>
      <c r="L26" s="64">
        <v>1.1084301010405671E-2</v>
      </c>
      <c r="M26" s="60">
        <f t="shared" si="5"/>
        <v>0</v>
      </c>
      <c r="N26" s="65">
        <v>6.2509425426029261E-2</v>
      </c>
      <c r="O26" s="66">
        <f t="shared" si="6"/>
        <v>0</v>
      </c>
      <c r="P26" s="55">
        <v>10.232543001741226</v>
      </c>
      <c r="Q26" s="60">
        <f t="shared" si="7"/>
        <v>0</v>
      </c>
      <c r="R26" s="65">
        <v>0.12280701754385964</v>
      </c>
      <c r="S26" s="66">
        <f t="shared" si="8"/>
        <v>0</v>
      </c>
      <c r="T26" s="24">
        <f t="shared" si="9"/>
        <v>0.13207547169811321</v>
      </c>
      <c r="U26" s="5">
        <f t="shared" si="10"/>
        <v>2</v>
      </c>
    </row>
    <row r="27" spans="1:21" x14ac:dyDescent="0.2">
      <c r="A27" s="136" t="s">
        <v>76</v>
      </c>
      <c r="B27" s="58">
        <v>0.7</v>
      </c>
      <c r="C27" s="66">
        <f t="shared" si="0"/>
        <v>0</v>
      </c>
      <c r="D27" s="62">
        <v>0.80009482605345816</v>
      </c>
      <c r="E27" s="60">
        <f t="shared" si="1"/>
        <v>0</v>
      </c>
      <c r="F27" s="63">
        <v>5.5460750853242322E-3</v>
      </c>
      <c r="G27" s="66">
        <f t="shared" si="2"/>
        <v>1</v>
      </c>
      <c r="H27" s="55">
        <v>0.17115694313699559</v>
      </c>
      <c r="I27" s="60">
        <f t="shared" si="3"/>
        <v>0</v>
      </c>
      <c r="J27" s="56">
        <v>0.41965397139624366</v>
      </c>
      <c r="K27" s="66">
        <f t="shared" si="4"/>
        <v>0</v>
      </c>
      <c r="L27" s="64">
        <v>1.3110516111162405E-2</v>
      </c>
      <c r="M27" s="60">
        <f t="shared" si="5"/>
        <v>0</v>
      </c>
      <c r="N27" s="65">
        <v>6.9153356107469297E-2</v>
      </c>
      <c r="O27" s="66">
        <f t="shared" si="6"/>
        <v>0</v>
      </c>
      <c r="P27" s="55">
        <v>4.1196618045076763</v>
      </c>
      <c r="Q27" s="60">
        <f t="shared" si="7"/>
        <v>0</v>
      </c>
      <c r="R27" s="65">
        <v>0.17543859649122806</v>
      </c>
      <c r="S27" s="66">
        <f t="shared" si="8"/>
        <v>0</v>
      </c>
      <c r="T27" s="24">
        <f t="shared" si="9"/>
        <v>9.4339622641509441E-2</v>
      </c>
      <c r="U27" s="5">
        <f t="shared" si="10"/>
        <v>1</v>
      </c>
    </row>
    <row r="28" spans="1:21" x14ac:dyDescent="0.2">
      <c r="A28" s="136" t="s">
        <v>77</v>
      </c>
      <c r="B28" s="58">
        <v>3.7</v>
      </c>
      <c r="C28" s="66">
        <f t="shared" si="0"/>
        <v>1</v>
      </c>
      <c r="D28" s="62">
        <v>4.3804755944931166</v>
      </c>
      <c r="E28" s="60">
        <f t="shared" si="1"/>
        <v>1</v>
      </c>
      <c r="F28" s="63">
        <v>3.8022813688212928E-3</v>
      </c>
      <c r="G28" s="66">
        <f t="shared" si="2"/>
        <v>0</v>
      </c>
      <c r="H28" s="55">
        <v>0.36291054255126109</v>
      </c>
      <c r="I28" s="60">
        <f t="shared" si="3"/>
        <v>1</v>
      </c>
      <c r="J28" s="56">
        <v>0.62978554144983256</v>
      </c>
      <c r="K28" s="66">
        <f t="shared" si="4"/>
        <v>0</v>
      </c>
      <c r="L28" s="64">
        <v>1.4214046822742474E-2</v>
      </c>
      <c r="M28" s="60">
        <f t="shared" si="5"/>
        <v>1</v>
      </c>
      <c r="N28" s="65">
        <v>6.6053511705685616E-2</v>
      </c>
      <c r="O28" s="66">
        <f t="shared" si="6"/>
        <v>0</v>
      </c>
      <c r="P28" s="55">
        <v>23.756997036549226</v>
      </c>
      <c r="Q28" s="60">
        <f t="shared" si="7"/>
        <v>1</v>
      </c>
      <c r="R28" s="65">
        <v>0.24561403508771928</v>
      </c>
      <c r="S28" s="66">
        <f t="shared" si="8"/>
        <v>0</v>
      </c>
      <c r="T28" s="24">
        <f t="shared" si="9"/>
        <v>0.60377358490566035</v>
      </c>
      <c r="U28" s="5">
        <f t="shared" si="10"/>
        <v>3</v>
      </c>
    </row>
    <row r="29" spans="1:21" x14ac:dyDescent="0.2">
      <c r="A29" s="136" t="s">
        <v>78</v>
      </c>
      <c r="B29" s="58">
        <v>1.7</v>
      </c>
      <c r="C29" s="66">
        <f t="shared" si="0"/>
        <v>0</v>
      </c>
      <c r="D29" s="62">
        <v>1.7240278398569695</v>
      </c>
      <c r="E29" s="60">
        <f t="shared" si="1"/>
        <v>0</v>
      </c>
      <c r="F29" s="63">
        <v>2.152080344332855E-3</v>
      </c>
      <c r="G29" s="66">
        <f t="shared" si="2"/>
        <v>0</v>
      </c>
      <c r="H29" s="55">
        <v>0.22099447513812154</v>
      </c>
      <c r="I29" s="60">
        <f t="shared" si="3"/>
        <v>0</v>
      </c>
      <c r="J29" s="56">
        <v>0.41534802856712277</v>
      </c>
      <c r="K29" s="66">
        <f t="shared" si="4"/>
        <v>0</v>
      </c>
      <c r="L29" s="64">
        <v>1.6973811833171679E-2</v>
      </c>
      <c r="M29" s="60">
        <f t="shared" si="5"/>
        <v>1</v>
      </c>
      <c r="N29" s="65">
        <v>8.6046833864486624E-2</v>
      </c>
      <c r="O29" s="66">
        <f t="shared" si="6"/>
        <v>1</v>
      </c>
      <c r="P29" s="55">
        <v>12.253055830855633</v>
      </c>
      <c r="Q29" s="60">
        <f t="shared" si="7"/>
        <v>0</v>
      </c>
      <c r="R29" s="65">
        <v>0.24561403508771928</v>
      </c>
      <c r="S29" s="66">
        <f t="shared" si="8"/>
        <v>0</v>
      </c>
      <c r="T29" s="24">
        <f t="shared" si="9"/>
        <v>0.22641509433962265</v>
      </c>
      <c r="U29" s="5">
        <f t="shared" si="10"/>
        <v>2</v>
      </c>
    </row>
    <row r="30" spans="1:21" x14ac:dyDescent="0.2">
      <c r="A30" s="136" t="s">
        <v>79</v>
      </c>
      <c r="B30" s="58">
        <v>1.5</v>
      </c>
      <c r="C30" s="66">
        <f t="shared" si="0"/>
        <v>0</v>
      </c>
      <c r="D30" s="62">
        <v>2.6917900403768504</v>
      </c>
      <c r="E30" s="60">
        <f t="shared" si="1"/>
        <v>0</v>
      </c>
      <c r="F30" s="63">
        <v>3.0698388334612432E-3</v>
      </c>
      <c r="G30" s="66">
        <f t="shared" si="2"/>
        <v>0</v>
      </c>
      <c r="H30" s="55">
        <v>0.39143539358828827</v>
      </c>
      <c r="I30" s="60">
        <f t="shared" si="3"/>
        <v>1</v>
      </c>
      <c r="J30" s="56">
        <v>0.76663012396409103</v>
      </c>
      <c r="K30" s="66">
        <f t="shared" si="4"/>
        <v>0</v>
      </c>
      <c r="L30" s="64">
        <v>1.7825879356995065E-2</v>
      </c>
      <c r="M30" s="60">
        <f t="shared" si="5"/>
        <v>1</v>
      </c>
      <c r="N30" s="65">
        <v>9.2153429890179855E-2</v>
      </c>
      <c r="O30" s="66">
        <f t="shared" si="6"/>
        <v>1</v>
      </c>
      <c r="P30" s="55">
        <v>8.2196005860128007</v>
      </c>
      <c r="Q30" s="60">
        <f t="shared" si="7"/>
        <v>0</v>
      </c>
      <c r="R30" s="65">
        <v>0.66666666666666663</v>
      </c>
      <c r="S30" s="66">
        <f t="shared" si="8"/>
        <v>1</v>
      </c>
      <c r="T30" s="24">
        <f t="shared" si="9"/>
        <v>0.41509433962264153</v>
      </c>
      <c r="U30" s="5">
        <f t="shared" si="10"/>
        <v>3</v>
      </c>
    </row>
    <row r="31" spans="1:21" x14ac:dyDescent="0.2">
      <c r="A31" s="136" t="s">
        <v>80</v>
      </c>
      <c r="B31" s="58">
        <v>6.7</v>
      </c>
      <c r="C31" s="66">
        <f t="shared" si="0"/>
        <v>1</v>
      </c>
      <c r="D31" s="62">
        <v>0</v>
      </c>
      <c r="E31" s="60">
        <f t="shared" si="1"/>
        <v>0</v>
      </c>
      <c r="F31" s="63">
        <v>0</v>
      </c>
      <c r="G31" s="66">
        <f t="shared" si="2"/>
        <v>0</v>
      </c>
      <c r="H31" s="55">
        <v>1.5015015015015014</v>
      </c>
      <c r="I31" s="60">
        <f t="shared" si="3"/>
        <v>1</v>
      </c>
      <c r="J31" s="56">
        <v>0</v>
      </c>
      <c r="K31" s="66">
        <f t="shared" si="4"/>
        <v>0</v>
      </c>
      <c r="L31" s="64">
        <v>7.246376811594203E-3</v>
      </c>
      <c r="M31" s="60">
        <f t="shared" si="5"/>
        <v>0</v>
      </c>
      <c r="N31" s="65">
        <v>8.6956521739130432E-2</v>
      </c>
      <c r="O31" s="66">
        <f t="shared" si="6"/>
        <v>1</v>
      </c>
      <c r="P31" s="55">
        <v>21.88905547226387</v>
      </c>
      <c r="Q31" s="60">
        <f t="shared" si="7"/>
        <v>1</v>
      </c>
      <c r="R31" s="65">
        <v>0.24561403508771928</v>
      </c>
      <c r="S31" s="66">
        <f t="shared" si="8"/>
        <v>0</v>
      </c>
      <c r="T31" s="24">
        <f t="shared" si="9"/>
        <v>0.47169811320754718</v>
      </c>
      <c r="U31" s="5">
        <f t="shared" si="10"/>
        <v>3</v>
      </c>
    </row>
    <row r="32" spans="1:21" x14ac:dyDescent="0.2">
      <c r="A32" s="136" t="s">
        <v>81</v>
      </c>
      <c r="B32" s="58">
        <v>2.1</v>
      </c>
      <c r="C32" s="66">
        <f t="shared" si="0"/>
        <v>0</v>
      </c>
      <c r="D32" s="62">
        <v>1.275645795684065</v>
      </c>
      <c r="E32" s="60">
        <f t="shared" si="1"/>
        <v>0</v>
      </c>
      <c r="F32" s="63">
        <v>0</v>
      </c>
      <c r="G32" s="66">
        <f t="shared" si="2"/>
        <v>0</v>
      </c>
      <c r="H32" s="55">
        <v>0.18730099269526126</v>
      </c>
      <c r="I32" s="60">
        <f t="shared" si="3"/>
        <v>0</v>
      </c>
      <c r="J32" s="56">
        <v>5.812639261148965E-2</v>
      </c>
      <c r="K32" s="66">
        <f t="shared" si="4"/>
        <v>0</v>
      </c>
      <c r="L32" s="64">
        <v>1.1464133639043564E-2</v>
      </c>
      <c r="M32" s="60">
        <f t="shared" si="5"/>
        <v>0</v>
      </c>
      <c r="N32" s="65">
        <v>6.0923681624631507E-2</v>
      </c>
      <c r="O32" s="66">
        <f t="shared" si="6"/>
        <v>0</v>
      </c>
      <c r="P32" s="55">
        <v>11.847060514589622</v>
      </c>
      <c r="Q32" s="60">
        <f t="shared" si="7"/>
        <v>0</v>
      </c>
      <c r="R32" s="65">
        <v>0</v>
      </c>
      <c r="S32" s="66">
        <f t="shared" si="8"/>
        <v>0</v>
      </c>
      <c r="T32" s="24">
        <f t="shared" si="9"/>
        <v>0</v>
      </c>
      <c r="U32" s="5">
        <f t="shared" si="10"/>
        <v>1</v>
      </c>
    </row>
    <row r="33" spans="1:21" x14ac:dyDescent="0.2">
      <c r="A33" s="136" t="s">
        <v>82</v>
      </c>
      <c r="B33" s="58">
        <v>2.7</v>
      </c>
      <c r="C33" s="66">
        <f t="shared" si="0"/>
        <v>0</v>
      </c>
      <c r="D33" s="62">
        <v>2.7662517289073305</v>
      </c>
      <c r="E33" s="60">
        <f t="shared" si="1"/>
        <v>0</v>
      </c>
      <c r="F33" s="63">
        <v>0</v>
      </c>
      <c r="G33" s="66">
        <f t="shared" si="2"/>
        <v>0</v>
      </c>
      <c r="H33" s="55">
        <v>0.70896845090393479</v>
      </c>
      <c r="I33" s="60">
        <f t="shared" si="3"/>
        <v>1</v>
      </c>
      <c r="J33" s="56">
        <v>0.41313778145011359</v>
      </c>
      <c r="K33" s="66">
        <f t="shared" si="4"/>
        <v>0</v>
      </c>
      <c r="L33" s="64">
        <v>1.3846153846153847E-2</v>
      </c>
      <c r="M33" s="60">
        <f t="shared" si="5"/>
        <v>0</v>
      </c>
      <c r="N33" s="65">
        <v>7.5384615384615383E-2</v>
      </c>
      <c r="O33" s="66">
        <f t="shared" si="6"/>
        <v>0</v>
      </c>
      <c r="P33" s="55">
        <v>15.284552845528454</v>
      </c>
      <c r="Q33" s="60">
        <f t="shared" si="7"/>
        <v>1</v>
      </c>
      <c r="R33" s="65">
        <v>0</v>
      </c>
      <c r="S33" s="66">
        <f t="shared" si="8"/>
        <v>0</v>
      </c>
      <c r="T33" s="24">
        <f t="shared" si="9"/>
        <v>0.20754716981132076</v>
      </c>
      <c r="U33" s="5">
        <f t="shared" si="10"/>
        <v>2</v>
      </c>
    </row>
    <row r="34" spans="1:21" x14ac:dyDescent="0.2">
      <c r="A34" s="136" t="s">
        <v>83</v>
      </c>
      <c r="B34" s="58">
        <v>4.2</v>
      </c>
      <c r="C34" s="66">
        <f t="shared" si="0"/>
        <v>1</v>
      </c>
      <c r="D34" s="62">
        <v>8.2516761217122223</v>
      </c>
      <c r="E34" s="60">
        <f t="shared" si="1"/>
        <v>1</v>
      </c>
      <c r="F34" s="63">
        <v>3.0674846625766872E-3</v>
      </c>
      <c r="G34" s="66">
        <f t="shared" si="2"/>
        <v>0</v>
      </c>
      <c r="H34" s="55">
        <v>0.41390728476821192</v>
      </c>
      <c r="I34" s="60">
        <f t="shared" si="3"/>
        <v>1</v>
      </c>
      <c r="J34" s="56">
        <v>0.32871308825946421</v>
      </c>
      <c r="K34" s="66">
        <f t="shared" si="4"/>
        <v>0</v>
      </c>
      <c r="L34" s="64">
        <v>1.468048359240069E-2</v>
      </c>
      <c r="M34" s="60">
        <f t="shared" si="5"/>
        <v>1</v>
      </c>
      <c r="N34" s="65">
        <v>0.11053540587219343</v>
      </c>
      <c r="O34" s="66">
        <f t="shared" si="6"/>
        <v>1</v>
      </c>
      <c r="P34" s="55">
        <v>12.376444382569957</v>
      </c>
      <c r="Q34" s="60">
        <f t="shared" si="7"/>
        <v>0</v>
      </c>
      <c r="R34" s="65">
        <v>0.49122807017543857</v>
      </c>
      <c r="S34" s="66">
        <f t="shared" si="8"/>
        <v>1</v>
      </c>
      <c r="T34" s="24">
        <f t="shared" si="9"/>
        <v>0.69811320754716977</v>
      </c>
      <c r="U34" s="5">
        <f t="shared" si="10"/>
        <v>3</v>
      </c>
    </row>
    <row r="35" spans="1:21" x14ac:dyDescent="0.2">
      <c r="A35" s="136" t="s">
        <v>84</v>
      </c>
      <c r="B35" s="58">
        <v>2.5</v>
      </c>
      <c r="C35" s="66">
        <f t="shared" si="0"/>
        <v>0</v>
      </c>
      <c r="D35" s="62">
        <v>1.4756517461878995</v>
      </c>
      <c r="E35" s="60">
        <f t="shared" si="1"/>
        <v>0</v>
      </c>
      <c r="F35" s="63">
        <v>0</v>
      </c>
      <c r="G35" s="66">
        <f t="shared" si="2"/>
        <v>0</v>
      </c>
      <c r="H35" s="55">
        <v>0.11976047904191617</v>
      </c>
      <c r="I35" s="60">
        <f t="shared" si="3"/>
        <v>0</v>
      </c>
      <c r="J35" s="56">
        <v>0.53134962805526031</v>
      </c>
      <c r="K35" s="66">
        <f t="shared" si="4"/>
        <v>0</v>
      </c>
      <c r="L35" s="64">
        <v>1.1825192802056555E-2</v>
      </c>
      <c r="M35" s="60">
        <f t="shared" si="5"/>
        <v>0</v>
      </c>
      <c r="N35" s="65">
        <v>8.4832904884318772E-2</v>
      </c>
      <c r="O35" s="66">
        <f t="shared" si="6"/>
        <v>1</v>
      </c>
      <c r="P35" s="55">
        <v>13.167342211928199</v>
      </c>
      <c r="Q35" s="60">
        <f t="shared" si="7"/>
        <v>0</v>
      </c>
      <c r="R35" s="65">
        <v>0.12280701754385964</v>
      </c>
      <c r="S35" s="66">
        <f t="shared" si="8"/>
        <v>0</v>
      </c>
      <c r="T35" s="24">
        <f t="shared" si="9"/>
        <v>0.11320754716981132</v>
      </c>
      <c r="U35" s="5">
        <f t="shared" si="10"/>
        <v>2</v>
      </c>
    </row>
    <row r="36" spans="1:21" x14ac:dyDescent="0.2">
      <c r="A36" s="136" t="s">
        <v>85</v>
      </c>
      <c r="B36" s="58">
        <v>1.9</v>
      </c>
      <c r="C36" s="66">
        <f t="shared" si="0"/>
        <v>0</v>
      </c>
      <c r="D36" s="62">
        <v>2.2162029056882542</v>
      </c>
      <c r="E36" s="60">
        <f t="shared" si="1"/>
        <v>0</v>
      </c>
      <c r="F36" s="63">
        <v>4.9751243781094526E-3</v>
      </c>
      <c r="G36" s="66">
        <f t="shared" si="2"/>
        <v>1</v>
      </c>
      <c r="H36" s="55">
        <v>0.10778765831312315</v>
      </c>
      <c r="I36" s="60">
        <f t="shared" si="3"/>
        <v>0</v>
      </c>
      <c r="J36" s="56">
        <v>0.31952284588348062</v>
      </c>
      <c r="K36" s="66">
        <f t="shared" si="4"/>
        <v>0</v>
      </c>
      <c r="L36" s="64">
        <v>9.9656357388316144E-3</v>
      </c>
      <c r="M36" s="60">
        <f t="shared" si="5"/>
        <v>0</v>
      </c>
      <c r="N36" s="65">
        <v>6.8384879725085918E-2</v>
      </c>
      <c r="O36" s="66">
        <f t="shared" si="6"/>
        <v>0</v>
      </c>
      <c r="P36" s="55">
        <v>9.4143716365938594</v>
      </c>
      <c r="Q36" s="60">
        <f t="shared" si="7"/>
        <v>0</v>
      </c>
      <c r="R36" s="65">
        <v>0.15789473684210525</v>
      </c>
      <c r="S36" s="66">
        <f t="shared" si="8"/>
        <v>0</v>
      </c>
      <c r="T36" s="24">
        <f t="shared" si="9"/>
        <v>9.4339622641509441E-2</v>
      </c>
      <c r="U36" s="5">
        <f t="shared" si="10"/>
        <v>1</v>
      </c>
    </row>
    <row r="37" spans="1:21" x14ac:dyDescent="0.2">
      <c r="A37" s="136" t="s">
        <v>86</v>
      </c>
      <c r="B37" s="58">
        <v>4.3</v>
      </c>
      <c r="C37" s="66">
        <f t="shared" si="0"/>
        <v>1</v>
      </c>
      <c r="D37" s="62">
        <v>2.4135156878519708</v>
      </c>
      <c r="E37" s="60">
        <f t="shared" si="1"/>
        <v>0</v>
      </c>
      <c r="F37" s="63">
        <v>2.5906735751295338E-3</v>
      </c>
      <c r="G37" s="66">
        <f t="shared" si="2"/>
        <v>0</v>
      </c>
      <c r="H37" s="55">
        <v>0.11873664212776062</v>
      </c>
      <c r="I37" s="60">
        <f t="shared" si="3"/>
        <v>0</v>
      </c>
      <c r="J37" s="56">
        <v>0.38954194450173002</v>
      </c>
      <c r="K37" s="66">
        <f t="shared" si="4"/>
        <v>0</v>
      </c>
      <c r="L37" s="64">
        <v>1.0664081434803683E-2</v>
      </c>
      <c r="M37" s="60">
        <f t="shared" si="5"/>
        <v>0</v>
      </c>
      <c r="N37" s="65">
        <v>8.5797382452738727E-2</v>
      </c>
      <c r="O37" s="66">
        <f t="shared" si="6"/>
        <v>1</v>
      </c>
      <c r="P37" s="55">
        <v>9.241099978682584</v>
      </c>
      <c r="Q37" s="60">
        <f t="shared" si="7"/>
        <v>0</v>
      </c>
      <c r="R37" s="65">
        <v>0</v>
      </c>
      <c r="S37" s="66">
        <f t="shared" si="8"/>
        <v>0</v>
      </c>
      <c r="T37" s="24">
        <f t="shared" si="9"/>
        <v>0.26415094339622641</v>
      </c>
      <c r="U37" s="5">
        <f t="shared" si="10"/>
        <v>2</v>
      </c>
    </row>
    <row r="38" spans="1:21" x14ac:dyDescent="0.2">
      <c r="A38" s="136" t="s">
        <v>87</v>
      </c>
      <c r="B38" s="58">
        <v>2.5</v>
      </c>
      <c r="C38" s="66">
        <f t="shared" si="0"/>
        <v>0</v>
      </c>
      <c r="D38" s="62">
        <v>2.1428571428571428</v>
      </c>
      <c r="E38" s="60">
        <f t="shared" si="1"/>
        <v>0</v>
      </c>
      <c r="F38" s="63">
        <v>0</v>
      </c>
      <c r="G38" s="66">
        <f t="shared" si="2"/>
        <v>0</v>
      </c>
      <c r="H38" s="55">
        <v>0</v>
      </c>
      <c r="I38" s="60">
        <f t="shared" si="3"/>
        <v>0</v>
      </c>
      <c r="J38" s="56">
        <v>0.36431347150259069</v>
      </c>
      <c r="K38" s="66">
        <f t="shared" si="4"/>
        <v>0</v>
      </c>
      <c r="L38" s="64">
        <v>1.020408163265306E-2</v>
      </c>
      <c r="M38" s="60">
        <f t="shared" si="5"/>
        <v>0</v>
      </c>
      <c r="N38" s="65">
        <v>5.6122448979591837E-2</v>
      </c>
      <c r="O38" s="66">
        <f t="shared" si="6"/>
        <v>0</v>
      </c>
      <c r="P38" s="55">
        <v>7.4033947273383891</v>
      </c>
      <c r="Q38" s="60">
        <f t="shared" si="7"/>
        <v>0</v>
      </c>
      <c r="R38" s="65">
        <v>0</v>
      </c>
      <c r="S38" s="66">
        <f t="shared" si="8"/>
        <v>0</v>
      </c>
      <c r="T38" s="24">
        <f t="shared" si="9"/>
        <v>0</v>
      </c>
      <c r="U38" s="5">
        <f t="shared" si="10"/>
        <v>1</v>
      </c>
    </row>
    <row r="39" spans="1:21" x14ac:dyDescent="0.2">
      <c r="A39" s="136" t="s">
        <v>88</v>
      </c>
      <c r="B39" s="58">
        <v>2</v>
      </c>
      <c r="C39" s="66">
        <f t="shared" si="0"/>
        <v>0</v>
      </c>
      <c r="D39" s="62">
        <v>2.5885923413371419</v>
      </c>
      <c r="E39" s="60">
        <f t="shared" si="1"/>
        <v>0</v>
      </c>
      <c r="F39" s="63">
        <v>3.9880358923230306E-3</v>
      </c>
      <c r="G39" s="66">
        <f t="shared" si="2"/>
        <v>0</v>
      </c>
      <c r="H39" s="55">
        <v>6.7120100232683014E-2</v>
      </c>
      <c r="I39" s="60">
        <f t="shared" si="3"/>
        <v>0</v>
      </c>
      <c r="J39" s="56">
        <v>0.431703140047345</v>
      </c>
      <c r="K39" s="66">
        <f t="shared" si="4"/>
        <v>0</v>
      </c>
      <c r="L39" s="64">
        <v>1.3113999769929829E-2</v>
      </c>
      <c r="M39" s="60">
        <f t="shared" si="5"/>
        <v>0</v>
      </c>
      <c r="N39" s="65">
        <v>7.5117910962843662E-2</v>
      </c>
      <c r="O39" s="66">
        <f t="shared" si="6"/>
        <v>0</v>
      </c>
      <c r="P39" s="55">
        <v>17.967200877131592</v>
      </c>
      <c r="Q39" s="60">
        <f t="shared" si="7"/>
        <v>1</v>
      </c>
      <c r="R39" s="65">
        <v>0.38596491228070173</v>
      </c>
      <c r="S39" s="66">
        <f t="shared" si="8"/>
        <v>1</v>
      </c>
      <c r="T39" s="24">
        <f t="shared" si="9"/>
        <v>0.20754716981132076</v>
      </c>
      <c r="U39" s="5">
        <f t="shared" si="10"/>
        <v>2</v>
      </c>
    </row>
    <row r="40" spans="1:21" x14ac:dyDescent="0.2">
      <c r="A40" s="136" t="s">
        <v>89</v>
      </c>
      <c r="B40" s="58">
        <v>1.3</v>
      </c>
      <c r="C40" s="66">
        <f t="shared" si="0"/>
        <v>0</v>
      </c>
      <c r="D40" s="62">
        <v>1.4765176898177068</v>
      </c>
      <c r="E40" s="60">
        <f t="shared" si="1"/>
        <v>0</v>
      </c>
      <c r="F40" s="63">
        <v>5.0684237202230104E-3</v>
      </c>
      <c r="G40" s="66">
        <f t="shared" si="2"/>
        <v>1</v>
      </c>
      <c r="H40" s="55">
        <v>0.14454430282881703</v>
      </c>
      <c r="I40" s="60">
        <f t="shared" si="3"/>
        <v>0</v>
      </c>
      <c r="J40" s="56">
        <v>0.26308188469654514</v>
      </c>
      <c r="K40" s="66">
        <f t="shared" si="4"/>
        <v>0</v>
      </c>
      <c r="L40" s="64">
        <v>1.1392277447323318E-2</v>
      </c>
      <c r="M40" s="60">
        <f t="shared" si="5"/>
        <v>0</v>
      </c>
      <c r="N40" s="65">
        <v>6.7244681923581004E-2</v>
      </c>
      <c r="O40" s="66">
        <f t="shared" si="6"/>
        <v>0</v>
      </c>
      <c r="P40" s="55">
        <v>5.5622883067648612</v>
      </c>
      <c r="Q40" s="60">
        <f t="shared" si="7"/>
        <v>0</v>
      </c>
      <c r="R40" s="65">
        <v>7.0175438596491224E-2</v>
      </c>
      <c r="S40" s="66">
        <f t="shared" si="8"/>
        <v>0</v>
      </c>
      <c r="T40" s="24">
        <f t="shared" si="9"/>
        <v>9.4339622641509441E-2</v>
      </c>
      <c r="U40" s="5">
        <f t="shared" si="10"/>
        <v>1</v>
      </c>
    </row>
    <row r="41" spans="1:21" x14ac:dyDescent="0.2">
      <c r="A41" s="136" t="s">
        <v>90</v>
      </c>
      <c r="B41" s="58">
        <v>0.9</v>
      </c>
      <c r="C41" s="66">
        <f t="shared" si="0"/>
        <v>0</v>
      </c>
      <c r="D41" s="62">
        <v>2.0233812949640289</v>
      </c>
      <c r="E41" s="60">
        <f t="shared" si="1"/>
        <v>0</v>
      </c>
      <c r="F41" s="63">
        <v>3.9893617021276593E-3</v>
      </c>
      <c r="G41" s="66">
        <f t="shared" si="2"/>
        <v>0</v>
      </c>
      <c r="H41" s="55">
        <v>0.23646252069047055</v>
      </c>
      <c r="I41" s="60">
        <f t="shared" si="3"/>
        <v>0</v>
      </c>
      <c r="J41" s="56">
        <v>0.74259723382530396</v>
      </c>
      <c r="K41" s="66">
        <f t="shared" si="4"/>
        <v>0</v>
      </c>
      <c r="L41" s="64">
        <v>1.7440300509793401E-2</v>
      </c>
      <c r="M41" s="60">
        <f t="shared" si="5"/>
        <v>1</v>
      </c>
      <c r="N41" s="65">
        <v>9.3372685806278513E-2</v>
      </c>
      <c r="O41" s="66">
        <f t="shared" si="6"/>
        <v>1</v>
      </c>
      <c r="P41" s="55">
        <v>1.2671712924025791</v>
      </c>
      <c r="Q41" s="60">
        <f t="shared" si="7"/>
        <v>0</v>
      </c>
      <c r="R41" s="65">
        <v>0.54385964912280704</v>
      </c>
      <c r="S41" s="66">
        <f t="shared" si="8"/>
        <v>1</v>
      </c>
      <c r="T41" s="24">
        <f t="shared" si="9"/>
        <v>0.32075471698113206</v>
      </c>
      <c r="U41" s="5">
        <f t="shared" si="10"/>
        <v>2</v>
      </c>
    </row>
    <row r="42" spans="1:21" x14ac:dyDescent="0.2">
      <c r="A42" s="136" t="s">
        <v>91</v>
      </c>
      <c r="B42" s="58">
        <v>1.9</v>
      </c>
      <c r="C42" s="66">
        <f t="shared" si="0"/>
        <v>0</v>
      </c>
      <c r="D42" s="62">
        <v>2.6112759643916914</v>
      </c>
      <c r="E42" s="60">
        <f t="shared" si="1"/>
        <v>0</v>
      </c>
      <c r="F42" s="63">
        <v>4.4091710758377423E-3</v>
      </c>
      <c r="G42" s="66">
        <f t="shared" si="2"/>
        <v>1</v>
      </c>
      <c r="H42" s="55">
        <v>0.20436663374093123</v>
      </c>
      <c r="I42" s="60">
        <f t="shared" si="3"/>
        <v>0</v>
      </c>
      <c r="J42" s="56">
        <v>0.43166282180109539</v>
      </c>
      <c r="K42" s="66">
        <f t="shared" si="4"/>
        <v>0</v>
      </c>
      <c r="L42" s="64">
        <v>1.0899182561307902E-2</v>
      </c>
      <c r="M42" s="60">
        <f t="shared" si="5"/>
        <v>0</v>
      </c>
      <c r="N42" s="65">
        <v>7.2479564032697549E-2</v>
      </c>
      <c r="O42" s="66">
        <f t="shared" si="6"/>
        <v>0</v>
      </c>
      <c r="P42" s="55">
        <v>5.7057057057057055</v>
      </c>
      <c r="Q42" s="60">
        <f t="shared" si="7"/>
        <v>0</v>
      </c>
      <c r="R42" s="65">
        <v>7.0175438596491224E-2</v>
      </c>
      <c r="S42" s="66">
        <f t="shared" si="8"/>
        <v>0</v>
      </c>
      <c r="T42" s="24">
        <f t="shared" si="9"/>
        <v>9.4339622641509441E-2</v>
      </c>
      <c r="U42" s="5">
        <f t="shared" si="10"/>
        <v>1</v>
      </c>
    </row>
    <row r="43" spans="1:21" x14ac:dyDescent="0.2">
      <c r="A43" s="136" t="s">
        <v>92</v>
      </c>
      <c r="B43" s="58">
        <v>1.9</v>
      </c>
      <c r="C43" s="66">
        <f t="shared" si="0"/>
        <v>0</v>
      </c>
      <c r="D43" s="62">
        <v>2.0042882446163888</v>
      </c>
      <c r="E43" s="60">
        <f t="shared" si="1"/>
        <v>0</v>
      </c>
      <c r="F43" s="63">
        <v>3.5548263604047031E-3</v>
      </c>
      <c r="G43" s="66">
        <f t="shared" si="2"/>
        <v>0</v>
      </c>
      <c r="H43" s="55">
        <v>0.25372737597564216</v>
      </c>
      <c r="I43" s="60">
        <f t="shared" si="3"/>
        <v>0</v>
      </c>
      <c r="J43" s="56">
        <v>0.75794621026894859</v>
      </c>
      <c r="K43" s="66">
        <f t="shared" si="4"/>
        <v>0</v>
      </c>
      <c r="L43" s="64">
        <v>1.5799373040752351E-2</v>
      </c>
      <c r="M43" s="60">
        <f t="shared" si="5"/>
        <v>1</v>
      </c>
      <c r="N43" s="65">
        <v>9.1661442006269592E-2</v>
      </c>
      <c r="O43" s="66">
        <f t="shared" si="6"/>
        <v>1</v>
      </c>
      <c r="P43" s="55">
        <v>9.0268000194203051</v>
      </c>
      <c r="Q43" s="60">
        <f t="shared" si="7"/>
        <v>0</v>
      </c>
      <c r="R43" s="65">
        <v>8.771929824561403E-2</v>
      </c>
      <c r="S43" s="66">
        <f t="shared" si="8"/>
        <v>0</v>
      </c>
      <c r="T43" s="24">
        <f t="shared" si="9"/>
        <v>0.22641509433962265</v>
      </c>
      <c r="U43" s="5">
        <f t="shared" si="10"/>
        <v>2</v>
      </c>
    </row>
    <row r="44" spans="1:21" x14ac:dyDescent="0.2">
      <c r="A44" s="136" t="s">
        <v>93</v>
      </c>
      <c r="B44" s="58">
        <v>1.9</v>
      </c>
      <c r="C44" s="66">
        <f t="shared" si="0"/>
        <v>0</v>
      </c>
      <c r="D44" s="62">
        <v>2.4178549287042777</v>
      </c>
      <c r="E44" s="60">
        <f t="shared" si="1"/>
        <v>0</v>
      </c>
      <c r="F44" s="63">
        <v>2.798507462686567E-3</v>
      </c>
      <c r="G44" s="66">
        <f t="shared" si="2"/>
        <v>0</v>
      </c>
      <c r="H44" s="55">
        <v>0.4715976511394408</v>
      </c>
      <c r="I44" s="60">
        <f t="shared" si="3"/>
        <v>1</v>
      </c>
      <c r="J44" s="56">
        <v>0.8090767709966441</v>
      </c>
      <c r="K44" s="66">
        <f t="shared" si="4"/>
        <v>1</v>
      </c>
      <c r="L44" s="64">
        <v>1.0186513629842181E-2</v>
      </c>
      <c r="M44" s="60">
        <f t="shared" si="5"/>
        <v>0</v>
      </c>
      <c r="N44" s="65">
        <v>6.4777618364418935E-2</v>
      </c>
      <c r="O44" s="66">
        <f t="shared" si="6"/>
        <v>0</v>
      </c>
      <c r="P44" s="55">
        <v>1.9786593181235581</v>
      </c>
      <c r="Q44" s="60">
        <f t="shared" si="7"/>
        <v>0</v>
      </c>
      <c r="R44" s="65">
        <v>0.14035087719298245</v>
      </c>
      <c r="S44" s="66">
        <f t="shared" si="8"/>
        <v>0</v>
      </c>
      <c r="T44" s="24">
        <f t="shared" si="9"/>
        <v>0.18867924528301888</v>
      </c>
      <c r="U44" s="5">
        <f t="shared" si="10"/>
        <v>2</v>
      </c>
    </row>
    <row r="45" spans="1:21" x14ac:dyDescent="0.2">
      <c r="A45" s="136" t="s">
        <v>94</v>
      </c>
      <c r="B45" s="58">
        <v>3.5</v>
      </c>
      <c r="C45" s="66">
        <f t="shared" si="0"/>
        <v>1</v>
      </c>
      <c r="D45" s="62">
        <v>5.225653206650831</v>
      </c>
      <c r="E45" s="60">
        <f t="shared" si="1"/>
        <v>1</v>
      </c>
      <c r="F45" s="63">
        <v>2.8680688336520078E-3</v>
      </c>
      <c r="G45" s="66">
        <f t="shared" si="2"/>
        <v>0</v>
      </c>
      <c r="H45" s="55">
        <v>0.20796073701285195</v>
      </c>
      <c r="I45" s="60">
        <f t="shared" si="3"/>
        <v>0</v>
      </c>
      <c r="J45" s="56">
        <v>0.73902027027027029</v>
      </c>
      <c r="K45" s="66">
        <f t="shared" si="4"/>
        <v>0</v>
      </c>
      <c r="L45" s="64">
        <v>1.4388489208633094E-2</v>
      </c>
      <c r="M45" s="60">
        <f t="shared" si="5"/>
        <v>1</v>
      </c>
      <c r="N45" s="65">
        <v>7.3741007194244604E-2</v>
      </c>
      <c r="O45" s="66">
        <f t="shared" si="6"/>
        <v>0</v>
      </c>
      <c r="P45" s="55">
        <v>10.916572196330353</v>
      </c>
      <c r="Q45" s="60">
        <f t="shared" si="7"/>
        <v>0</v>
      </c>
      <c r="R45" s="65">
        <v>0.21052631578947367</v>
      </c>
      <c r="S45" s="66">
        <f t="shared" si="8"/>
        <v>0</v>
      </c>
      <c r="T45" s="24">
        <f t="shared" si="9"/>
        <v>0.39622641509433965</v>
      </c>
      <c r="U45" s="5">
        <f t="shared" si="10"/>
        <v>3</v>
      </c>
    </row>
    <row r="46" spans="1:21" x14ac:dyDescent="0.2">
      <c r="A46" s="136" t="s">
        <v>95</v>
      </c>
      <c r="B46" s="58">
        <v>4.3</v>
      </c>
      <c r="C46" s="66">
        <f t="shared" si="0"/>
        <v>1</v>
      </c>
      <c r="D46" s="62">
        <v>5.2606408417025348</v>
      </c>
      <c r="E46" s="60">
        <f t="shared" si="1"/>
        <v>1</v>
      </c>
      <c r="F46" s="63">
        <v>0</v>
      </c>
      <c r="G46" s="66">
        <f t="shared" si="2"/>
        <v>0</v>
      </c>
      <c r="H46" s="55">
        <v>0.25176233635448136</v>
      </c>
      <c r="I46" s="60">
        <f t="shared" si="3"/>
        <v>0</v>
      </c>
      <c r="J46" s="56">
        <v>1.4157391134544035</v>
      </c>
      <c r="K46" s="66">
        <f t="shared" si="4"/>
        <v>1</v>
      </c>
      <c r="L46" s="64">
        <v>1.8984094407388404E-2</v>
      </c>
      <c r="M46" s="60">
        <f t="shared" si="5"/>
        <v>1</v>
      </c>
      <c r="N46" s="65">
        <v>9.1328886608517193E-2</v>
      </c>
      <c r="O46" s="66">
        <f t="shared" si="6"/>
        <v>1</v>
      </c>
      <c r="P46" s="55">
        <v>9.4512558028806097</v>
      </c>
      <c r="Q46" s="60">
        <f t="shared" si="7"/>
        <v>0</v>
      </c>
      <c r="R46" s="65">
        <v>0.36842105263157893</v>
      </c>
      <c r="S46" s="66">
        <f t="shared" si="8"/>
        <v>1</v>
      </c>
      <c r="T46" s="24">
        <f t="shared" si="9"/>
        <v>0.69811320754716977</v>
      </c>
      <c r="U46" s="5">
        <f t="shared" si="10"/>
        <v>3</v>
      </c>
    </row>
    <row r="47" spans="1:21" x14ac:dyDescent="0.2">
      <c r="A47" s="136" t="s">
        <v>96</v>
      </c>
      <c r="B47" s="58">
        <v>4.7</v>
      </c>
      <c r="C47" s="66">
        <f t="shared" si="0"/>
        <v>1</v>
      </c>
      <c r="D47" s="62">
        <v>2.9363185905670766</v>
      </c>
      <c r="E47" s="60">
        <f t="shared" si="1"/>
        <v>0</v>
      </c>
      <c r="F47" s="63">
        <v>4.0281973816717019E-3</v>
      </c>
      <c r="G47" s="66">
        <f t="shared" si="2"/>
        <v>0</v>
      </c>
      <c r="H47" s="55">
        <v>0.27531776258431606</v>
      </c>
      <c r="I47" s="60">
        <f t="shared" si="3"/>
        <v>0</v>
      </c>
      <c r="J47" s="56">
        <v>0.88541149047279166</v>
      </c>
      <c r="K47" s="66">
        <f t="shared" si="4"/>
        <v>1</v>
      </c>
      <c r="L47" s="64">
        <v>1.4373716632443531E-2</v>
      </c>
      <c r="M47" s="60">
        <f t="shared" si="5"/>
        <v>1</v>
      </c>
      <c r="N47" s="65">
        <v>9.3315080994752456E-2</v>
      </c>
      <c r="O47" s="66">
        <f t="shared" si="6"/>
        <v>1</v>
      </c>
      <c r="P47" s="55">
        <v>12.244987304088959</v>
      </c>
      <c r="Q47" s="60">
        <f t="shared" si="7"/>
        <v>0</v>
      </c>
      <c r="R47" s="65">
        <v>0.26315789473684209</v>
      </c>
      <c r="S47" s="66">
        <f t="shared" si="8"/>
        <v>0</v>
      </c>
      <c r="T47" s="24">
        <f t="shared" si="9"/>
        <v>0.47169811320754718</v>
      </c>
      <c r="U47" s="5">
        <f t="shared" si="10"/>
        <v>3</v>
      </c>
    </row>
    <row r="48" spans="1:21" x14ac:dyDescent="0.2">
      <c r="A48" s="136" t="s">
        <v>97</v>
      </c>
      <c r="B48" s="58">
        <v>2.1</v>
      </c>
      <c r="C48" s="66">
        <f t="shared" si="0"/>
        <v>0</v>
      </c>
      <c r="D48" s="62">
        <v>3.8569424964936885</v>
      </c>
      <c r="E48" s="60">
        <f t="shared" si="1"/>
        <v>1</v>
      </c>
      <c r="F48" s="63">
        <v>5.3763440860215058E-3</v>
      </c>
      <c r="G48" s="66">
        <f t="shared" si="2"/>
        <v>1</v>
      </c>
      <c r="H48" s="55">
        <v>0.11165698972755694</v>
      </c>
      <c r="I48" s="60">
        <f t="shared" si="3"/>
        <v>0</v>
      </c>
      <c r="J48" s="56">
        <v>0.38942494915840942</v>
      </c>
      <c r="K48" s="66">
        <f t="shared" si="4"/>
        <v>0</v>
      </c>
      <c r="L48" s="64">
        <v>1.0719754977029096E-2</v>
      </c>
      <c r="M48" s="60">
        <f t="shared" si="5"/>
        <v>0</v>
      </c>
      <c r="N48" s="65">
        <v>7.5038284839203676E-2</v>
      </c>
      <c r="O48" s="66">
        <f t="shared" si="6"/>
        <v>0</v>
      </c>
      <c r="P48" s="55">
        <v>24.14448669201521</v>
      </c>
      <c r="Q48" s="60">
        <f t="shared" si="7"/>
        <v>1</v>
      </c>
      <c r="R48" s="65">
        <v>0.17543859649122806</v>
      </c>
      <c r="S48" s="66">
        <f t="shared" si="8"/>
        <v>0</v>
      </c>
      <c r="T48" s="24">
        <f t="shared" si="9"/>
        <v>0.33962264150943394</v>
      </c>
      <c r="U48" s="5">
        <f t="shared" si="10"/>
        <v>2</v>
      </c>
    </row>
    <row r="49" spans="1:21" x14ac:dyDescent="0.2">
      <c r="A49" s="136" t="s">
        <v>98</v>
      </c>
      <c r="B49" s="58">
        <v>2.2000000000000002</v>
      </c>
      <c r="C49" s="66">
        <f t="shared" si="0"/>
        <v>0</v>
      </c>
      <c r="D49" s="62">
        <v>3.247631935047361</v>
      </c>
      <c r="E49" s="60">
        <f t="shared" si="1"/>
        <v>0</v>
      </c>
      <c r="F49" s="63">
        <v>7.0323488045007034E-4</v>
      </c>
      <c r="G49" s="66">
        <f t="shared" si="2"/>
        <v>0</v>
      </c>
      <c r="H49" s="55">
        <v>0.21723782110465434</v>
      </c>
      <c r="I49" s="60">
        <f t="shared" si="3"/>
        <v>0</v>
      </c>
      <c r="J49" s="56">
        <v>0.30087253033798012</v>
      </c>
      <c r="K49" s="66">
        <f t="shared" si="4"/>
        <v>0</v>
      </c>
      <c r="L49" s="64">
        <v>1.3191708069213636E-2</v>
      </c>
      <c r="M49" s="60">
        <f t="shared" si="5"/>
        <v>0</v>
      </c>
      <c r="N49" s="65">
        <v>7.3154017474730174E-2</v>
      </c>
      <c r="O49" s="66">
        <f t="shared" si="6"/>
        <v>0</v>
      </c>
      <c r="P49" s="55">
        <v>13.258387900562091</v>
      </c>
      <c r="Q49" s="60">
        <f t="shared" si="7"/>
        <v>1</v>
      </c>
      <c r="R49" s="65">
        <v>5.2631578947368418E-2</v>
      </c>
      <c r="S49" s="66">
        <f t="shared" si="8"/>
        <v>0</v>
      </c>
      <c r="T49" s="24">
        <f t="shared" si="9"/>
        <v>0.11320754716981132</v>
      </c>
      <c r="U49" s="5">
        <f t="shared" si="10"/>
        <v>2</v>
      </c>
    </row>
    <row r="50" spans="1:21" x14ac:dyDescent="0.2">
      <c r="A50" s="136" t="s">
        <v>99</v>
      </c>
      <c r="B50" s="58">
        <v>0.7</v>
      </c>
      <c r="C50" s="66">
        <f t="shared" si="0"/>
        <v>0</v>
      </c>
      <c r="D50" s="62">
        <v>0.78666171361143278</v>
      </c>
      <c r="E50" s="60">
        <f t="shared" si="1"/>
        <v>0</v>
      </c>
      <c r="F50" s="63">
        <v>2.745995423340961E-3</v>
      </c>
      <c r="G50" s="66">
        <f t="shared" si="2"/>
        <v>0</v>
      </c>
      <c r="H50" s="55">
        <v>0.11695385335100636</v>
      </c>
      <c r="I50" s="60">
        <f t="shared" si="3"/>
        <v>0</v>
      </c>
      <c r="J50" s="56">
        <v>0.24619721845417111</v>
      </c>
      <c r="K50" s="66">
        <f t="shared" si="4"/>
        <v>0</v>
      </c>
      <c r="L50" s="64">
        <v>1.1802249012258129E-2</v>
      </c>
      <c r="M50" s="60">
        <f t="shared" si="5"/>
        <v>0</v>
      </c>
      <c r="N50" s="65">
        <v>6.4076587985006581E-2</v>
      </c>
      <c r="O50" s="66">
        <f t="shared" si="6"/>
        <v>0</v>
      </c>
      <c r="P50" s="55">
        <v>1.4818619869457674</v>
      </c>
      <c r="Q50" s="60">
        <f t="shared" si="7"/>
        <v>0</v>
      </c>
      <c r="R50" s="65">
        <v>0</v>
      </c>
      <c r="S50" s="66">
        <f t="shared" si="8"/>
        <v>0</v>
      </c>
      <c r="T50" s="24">
        <f t="shared" si="9"/>
        <v>0</v>
      </c>
      <c r="U50" s="5">
        <f t="shared" si="10"/>
        <v>1</v>
      </c>
    </row>
    <row r="51" spans="1:21" x14ac:dyDescent="0.2">
      <c r="A51" s="136" t="s">
        <v>100</v>
      </c>
      <c r="B51" s="58">
        <v>1.1000000000000001</v>
      </c>
      <c r="C51" s="66">
        <f t="shared" si="0"/>
        <v>0</v>
      </c>
      <c r="D51" s="62">
        <v>0</v>
      </c>
      <c r="E51" s="60">
        <f t="shared" si="1"/>
        <v>0</v>
      </c>
      <c r="F51" s="63">
        <v>7.6335877862595417E-3</v>
      </c>
      <c r="G51" s="66">
        <f t="shared" si="2"/>
        <v>1</v>
      </c>
      <c r="H51" s="55">
        <v>0.27374760470845877</v>
      </c>
      <c r="I51" s="60">
        <f t="shared" si="3"/>
        <v>0</v>
      </c>
      <c r="J51" s="56">
        <v>1.3157894736842104</v>
      </c>
      <c r="K51" s="66">
        <f t="shared" si="4"/>
        <v>1</v>
      </c>
      <c r="L51" s="64">
        <v>1.1278195488721804E-2</v>
      </c>
      <c r="M51" s="60">
        <f t="shared" si="5"/>
        <v>0</v>
      </c>
      <c r="N51" s="65">
        <v>7.1428571428571425E-2</v>
      </c>
      <c r="O51" s="66">
        <f t="shared" si="6"/>
        <v>0</v>
      </c>
      <c r="P51" s="55">
        <v>12.134462968024049</v>
      </c>
      <c r="Q51" s="60">
        <f t="shared" si="7"/>
        <v>0</v>
      </c>
      <c r="R51" s="65">
        <v>0.2982456140350877</v>
      </c>
      <c r="S51" s="66">
        <f t="shared" si="8"/>
        <v>0</v>
      </c>
      <c r="T51" s="24">
        <f t="shared" si="9"/>
        <v>0.18867924528301888</v>
      </c>
      <c r="U51" s="5">
        <f t="shared" si="10"/>
        <v>2</v>
      </c>
    </row>
    <row r="52" spans="1:21" x14ac:dyDescent="0.2">
      <c r="A52" s="136" t="s">
        <v>101</v>
      </c>
      <c r="B52" s="58">
        <v>3</v>
      </c>
      <c r="C52" s="66">
        <f t="shared" si="0"/>
        <v>0</v>
      </c>
      <c r="D52" s="62">
        <v>3.2321055821156826</v>
      </c>
      <c r="E52" s="60">
        <f t="shared" si="1"/>
        <v>0</v>
      </c>
      <c r="F52" s="63">
        <v>2.9339853300733498E-3</v>
      </c>
      <c r="G52" s="66">
        <f t="shared" si="2"/>
        <v>0</v>
      </c>
      <c r="H52" s="55">
        <v>0.22981109527968011</v>
      </c>
      <c r="I52" s="60">
        <f t="shared" si="3"/>
        <v>0</v>
      </c>
      <c r="J52" s="56">
        <v>0.98094860026180508</v>
      </c>
      <c r="K52" s="66">
        <f t="shared" si="4"/>
        <v>1</v>
      </c>
      <c r="L52" s="64">
        <v>1.3581278729628082E-2</v>
      </c>
      <c r="M52" s="60">
        <f t="shared" si="5"/>
        <v>0</v>
      </c>
      <c r="N52" s="65">
        <v>7.8980359381529461E-2</v>
      </c>
      <c r="O52" s="66">
        <f t="shared" si="6"/>
        <v>0</v>
      </c>
      <c r="P52" s="55">
        <v>6.5253120270776037</v>
      </c>
      <c r="Q52" s="60">
        <f t="shared" si="7"/>
        <v>0</v>
      </c>
      <c r="R52" s="65">
        <v>0</v>
      </c>
      <c r="S52" s="66">
        <f t="shared" si="8"/>
        <v>0</v>
      </c>
      <c r="T52" s="24">
        <f t="shared" si="9"/>
        <v>9.4339622641509441E-2</v>
      </c>
      <c r="U52" s="5">
        <f t="shared" si="10"/>
        <v>1</v>
      </c>
    </row>
    <row r="53" spans="1:21" x14ac:dyDescent="0.2">
      <c r="A53" s="136" t="s">
        <v>102</v>
      </c>
      <c r="B53" s="58">
        <v>3.5</v>
      </c>
      <c r="C53" s="66">
        <f t="shared" si="0"/>
        <v>1</v>
      </c>
      <c r="D53" s="62">
        <v>2.7351146644224702</v>
      </c>
      <c r="E53" s="60">
        <f t="shared" si="1"/>
        <v>0</v>
      </c>
      <c r="F53" s="63">
        <v>3.787878787878788E-3</v>
      </c>
      <c r="G53" s="66">
        <f t="shared" si="2"/>
        <v>0</v>
      </c>
      <c r="H53" s="55">
        <v>0.23094688221709006</v>
      </c>
      <c r="I53" s="60">
        <f t="shared" si="3"/>
        <v>0</v>
      </c>
      <c r="J53" s="56">
        <v>1.2625846755157384</v>
      </c>
      <c r="K53" s="66">
        <f t="shared" si="4"/>
        <v>1</v>
      </c>
      <c r="L53" s="64">
        <v>1.474631342164459E-2</v>
      </c>
      <c r="M53" s="60">
        <f t="shared" si="5"/>
        <v>1</v>
      </c>
      <c r="N53" s="65">
        <v>8.0479880029992498E-2</v>
      </c>
      <c r="O53" s="66">
        <f t="shared" si="6"/>
        <v>0</v>
      </c>
      <c r="P53" s="55">
        <v>20.837843689110198</v>
      </c>
      <c r="Q53" s="60">
        <f t="shared" si="7"/>
        <v>1</v>
      </c>
      <c r="R53" s="65">
        <v>0.45614035087719296</v>
      </c>
      <c r="S53" s="66">
        <f t="shared" si="8"/>
        <v>1</v>
      </c>
      <c r="T53" s="24">
        <f t="shared" si="9"/>
        <v>0.56603773584905659</v>
      </c>
      <c r="U53" s="5">
        <f t="shared" si="10"/>
        <v>3</v>
      </c>
    </row>
    <row r="54" spans="1:21" x14ac:dyDescent="0.2">
      <c r="A54" s="136" t="s">
        <v>103</v>
      </c>
      <c r="B54" s="58">
        <v>3</v>
      </c>
      <c r="C54" s="66">
        <f t="shared" si="0"/>
        <v>0</v>
      </c>
      <c r="D54" s="62">
        <v>2.2684310018903591</v>
      </c>
      <c r="E54" s="60">
        <f t="shared" si="1"/>
        <v>0</v>
      </c>
      <c r="F54" s="63">
        <v>0</v>
      </c>
      <c r="G54" s="66">
        <f t="shared" si="2"/>
        <v>0</v>
      </c>
      <c r="H54" s="55">
        <v>0.21691973969631234</v>
      </c>
      <c r="I54" s="60">
        <f t="shared" si="3"/>
        <v>0</v>
      </c>
      <c r="J54" s="56">
        <v>0.41179912871973817</v>
      </c>
      <c r="K54" s="66">
        <f t="shared" si="4"/>
        <v>0</v>
      </c>
      <c r="L54" s="64">
        <v>9.7757331799884998E-3</v>
      </c>
      <c r="M54" s="60">
        <f t="shared" si="5"/>
        <v>0</v>
      </c>
      <c r="N54" s="65">
        <v>6.7855089131684879E-2</v>
      </c>
      <c r="O54" s="66">
        <f t="shared" si="6"/>
        <v>0</v>
      </c>
      <c r="P54" s="55">
        <v>8.4584584584584572</v>
      </c>
      <c r="Q54" s="60">
        <f t="shared" si="7"/>
        <v>0</v>
      </c>
      <c r="R54" s="65">
        <v>0.17543859649122806</v>
      </c>
      <c r="S54" s="66">
        <f t="shared" si="8"/>
        <v>0</v>
      </c>
      <c r="T54" s="24">
        <f t="shared" si="9"/>
        <v>0</v>
      </c>
      <c r="U54" s="5">
        <f t="shared" si="10"/>
        <v>1</v>
      </c>
    </row>
    <row r="55" spans="1:21" x14ac:dyDescent="0.2">
      <c r="A55" s="136" t="s">
        <v>104</v>
      </c>
      <c r="B55" s="58">
        <v>2.2999999999999998</v>
      </c>
      <c r="C55" s="66">
        <f t="shared" si="0"/>
        <v>0</v>
      </c>
      <c r="D55" s="62">
        <v>2.1801246845777054</v>
      </c>
      <c r="E55" s="60">
        <f t="shared" si="1"/>
        <v>0</v>
      </c>
      <c r="F55" s="63">
        <v>1.0279944928866452E-2</v>
      </c>
      <c r="G55" s="66">
        <f t="shared" si="2"/>
        <v>1</v>
      </c>
      <c r="H55" s="55">
        <v>0.25453434759210508</v>
      </c>
      <c r="I55" s="60">
        <f t="shared" si="3"/>
        <v>0</v>
      </c>
      <c r="J55" s="56">
        <v>0.7272093719107805</v>
      </c>
      <c r="K55" s="66">
        <f t="shared" si="4"/>
        <v>0</v>
      </c>
      <c r="L55" s="64">
        <v>1.5564878269102153E-2</v>
      </c>
      <c r="M55" s="60">
        <f t="shared" si="5"/>
        <v>1</v>
      </c>
      <c r="N55" s="65">
        <v>8.2271499422397101E-2</v>
      </c>
      <c r="O55" s="66">
        <f t="shared" si="6"/>
        <v>1</v>
      </c>
      <c r="P55" s="55">
        <v>4.8537424512932992</v>
      </c>
      <c r="Q55" s="60">
        <f t="shared" si="7"/>
        <v>0</v>
      </c>
      <c r="R55" s="65">
        <v>0.45614035087719296</v>
      </c>
      <c r="S55" s="66">
        <f t="shared" si="8"/>
        <v>1</v>
      </c>
      <c r="T55" s="24">
        <f t="shared" si="9"/>
        <v>0.41509433962264153</v>
      </c>
      <c r="U55" s="5">
        <f t="shared" si="10"/>
        <v>3</v>
      </c>
    </row>
    <row r="56" spans="1:21" x14ac:dyDescent="0.2">
      <c r="A56" s="136" t="s">
        <v>105</v>
      </c>
      <c r="B56" s="58">
        <v>3.6</v>
      </c>
      <c r="C56" s="66">
        <f t="shared" si="0"/>
        <v>1</v>
      </c>
      <c r="D56" s="62">
        <v>1.095290251916758</v>
      </c>
      <c r="E56" s="60">
        <f t="shared" si="1"/>
        <v>0</v>
      </c>
      <c r="F56" s="63">
        <v>0</v>
      </c>
      <c r="G56" s="66">
        <f t="shared" si="2"/>
        <v>0</v>
      </c>
      <c r="H56" s="55">
        <v>0.19453360568038131</v>
      </c>
      <c r="I56" s="60">
        <f t="shared" si="3"/>
        <v>0</v>
      </c>
      <c r="J56" s="56">
        <v>0.9475622619920262</v>
      </c>
      <c r="K56" s="66">
        <f t="shared" si="4"/>
        <v>1</v>
      </c>
      <c r="L56" s="64">
        <v>1.0101010101010102E-2</v>
      </c>
      <c r="M56" s="60">
        <f t="shared" si="5"/>
        <v>0</v>
      </c>
      <c r="N56" s="65">
        <v>6.8870523415977963E-2</v>
      </c>
      <c r="O56" s="66">
        <f t="shared" si="6"/>
        <v>0</v>
      </c>
      <c r="P56" s="55">
        <v>5.4459572103362044</v>
      </c>
      <c r="Q56" s="60">
        <f t="shared" si="7"/>
        <v>0</v>
      </c>
      <c r="R56" s="65">
        <v>0.12280701754385964</v>
      </c>
      <c r="S56" s="66">
        <f t="shared" si="8"/>
        <v>0</v>
      </c>
      <c r="T56" s="24">
        <f t="shared" si="9"/>
        <v>0.24528301886792453</v>
      </c>
      <c r="U56" s="5">
        <f t="shared" si="10"/>
        <v>2</v>
      </c>
    </row>
    <row r="57" spans="1:21" x14ac:dyDescent="0.2">
      <c r="A57" s="136" t="s">
        <v>106</v>
      </c>
      <c r="B57" s="58">
        <v>6.2</v>
      </c>
      <c r="C57" s="66">
        <f t="shared" si="0"/>
        <v>1</v>
      </c>
      <c r="D57" s="62">
        <v>2.2123893805309733</v>
      </c>
      <c r="E57" s="60">
        <f t="shared" si="1"/>
        <v>0</v>
      </c>
      <c r="F57" s="63">
        <v>7.6335877862595417E-3</v>
      </c>
      <c r="G57" s="66">
        <f t="shared" si="2"/>
        <v>1</v>
      </c>
      <c r="H57" s="55">
        <v>1.0155721056194991</v>
      </c>
      <c r="I57" s="60">
        <f t="shared" si="3"/>
        <v>1</v>
      </c>
      <c r="J57" s="56">
        <v>0.84225724942846836</v>
      </c>
      <c r="K57" s="66">
        <f t="shared" si="4"/>
        <v>1</v>
      </c>
      <c r="L57" s="64">
        <v>9.2592592592592587E-3</v>
      </c>
      <c r="M57" s="60">
        <f t="shared" si="5"/>
        <v>0</v>
      </c>
      <c r="N57" s="65">
        <v>6.7460317460317457E-2</v>
      </c>
      <c r="O57" s="66">
        <f t="shared" si="6"/>
        <v>0</v>
      </c>
      <c r="P57" s="55">
        <v>36.961955012496531</v>
      </c>
      <c r="Q57" s="60">
        <f t="shared" si="7"/>
        <v>1</v>
      </c>
      <c r="R57" s="65">
        <v>0.45614035087719296</v>
      </c>
      <c r="S57" s="66">
        <f t="shared" si="8"/>
        <v>1</v>
      </c>
      <c r="T57" s="24">
        <f t="shared" si="9"/>
        <v>0.64150943396226412</v>
      </c>
      <c r="U57" s="5">
        <f t="shared" si="10"/>
        <v>3</v>
      </c>
    </row>
    <row r="58" spans="1:21" x14ac:dyDescent="0.2">
      <c r="A58" s="136" t="s">
        <v>107</v>
      </c>
      <c r="B58" s="58">
        <v>2.2000000000000002</v>
      </c>
      <c r="C58" s="66">
        <f t="shared" si="0"/>
        <v>0</v>
      </c>
      <c r="D58" s="62">
        <v>3.2600992204110559</v>
      </c>
      <c r="E58" s="60">
        <f t="shared" si="1"/>
        <v>0</v>
      </c>
      <c r="F58" s="63">
        <v>3.4542314335060447E-3</v>
      </c>
      <c r="G58" s="66">
        <f t="shared" si="2"/>
        <v>0</v>
      </c>
      <c r="H58" s="55">
        <v>0.26171159382360637</v>
      </c>
      <c r="I58" s="60">
        <f t="shared" si="3"/>
        <v>0</v>
      </c>
      <c r="J58" s="56">
        <v>0.75316575981755085</v>
      </c>
      <c r="K58" s="66">
        <f t="shared" si="4"/>
        <v>0</v>
      </c>
      <c r="L58" s="64">
        <v>1.2616085509024006E-2</v>
      </c>
      <c r="M58" s="60">
        <f t="shared" si="5"/>
        <v>0</v>
      </c>
      <c r="N58" s="65">
        <v>8.0427545120028032E-2</v>
      </c>
      <c r="O58" s="66">
        <f t="shared" si="6"/>
        <v>0</v>
      </c>
      <c r="P58" s="55">
        <v>13.032891022021456</v>
      </c>
      <c r="Q58" s="60">
        <f t="shared" si="7"/>
        <v>0</v>
      </c>
      <c r="R58" s="65">
        <v>0.24561403508771928</v>
      </c>
      <c r="S58" s="66">
        <f t="shared" si="8"/>
        <v>0</v>
      </c>
      <c r="T58" s="24">
        <f t="shared" si="9"/>
        <v>0</v>
      </c>
      <c r="U58" s="5">
        <f t="shared" si="10"/>
        <v>1</v>
      </c>
    </row>
    <row r="59" spans="1:21" x14ac:dyDescent="0.2">
      <c r="A59" s="136" t="s">
        <v>108</v>
      </c>
      <c r="B59" s="58">
        <v>2.9</v>
      </c>
      <c r="C59" s="66">
        <f t="shared" si="0"/>
        <v>0</v>
      </c>
      <c r="D59" s="62">
        <v>3.7629350893697087</v>
      </c>
      <c r="E59" s="60">
        <f t="shared" si="1"/>
        <v>1</v>
      </c>
      <c r="F59" s="63">
        <v>3.3333333333333335E-3</v>
      </c>
      <c r="G59" s="66">
        <f t="shared" si="2"/>
        <v>0</v>
      </c>
      <c r="H59" s="55">
        <v>0</v>
      </c>
      <c r="I59" s="60">
        <f t="shared" si="3"/>
        <v>0</v>
      </c>
      <c r="J59" s="56">
        <v>0.34533793783917122</v>
      </c>
      <c r="K59" s="66">
        <f t="shared" si="4"/>
        <v>0</v>
      </c>
      <c r="L59" s="64">
        <v>7.3099415204678359E-3</v>
      </c>
      <c r="M59" s="60">
        <f t="shared" si="5"/>
        <v>0</v>
      </c>
      <c r="N59" s="65">
        <v>5.1169590643274851E-2</v>
      </c>
      <c r="O59" s="66">
        <f t="shared" si="6"/>
        <v>0</v>
      </c>
      <c r="P59" s="55">
        <v>7.2016460905349797</v>
      </c>
      <c r="Q59" s="60">
        <f t="shared" si="7"/>
        <v>0</v>
      </c>
      <c r="R59" s="65">
        <v>0.21052631578947367</v>
      </c>
      <c r="S59" s="66">
        <f t="shared" si="8"/>
        <v>0</v>
      </c>
      <c r="T59" s="24">
        <f t="shared" si="9"/>
        <v>0.13207547169811321</v>
      </c>
      <c r="U59" s="5">
        <f t="shared" si="10"/>
        <v>2</v>
      </c>
    </row>
    <row r="60" spans="1:21" x14ac:dyDescent="0.2">
      <c r="A60" s="136" t="s">
        <v>109</v>
      </c>
      <c r="B60" s="58">
        <v>2.4</v>
      </c>
      <c r="C60" s="66">
        <f t="shared" si="0"/>
        <v>0</v>
      </c>
      <c r="D60" s="62">
        <v>1.4560279557367501</v>
      </c>
      <c r="E60" s="60">
        <f t="shared" si="1"/>
        <v>0</v>
      </c>
      <c r="F60" s="63">
        <v>1.9267822736030828E-3</v>
      </c>
      <c r="G60" s="66">
        <f t="shared" si="2"/>
        <v>0</v>
      </c>
      <c r="H60" s="55">
        <v>0.46203603881102723</v>
      </c>
      <c r="I60" s="60">
        <f t="shared" si="3"/>
        <v>1</v>
      </c>
      <c r="J60" s="56">
        <v>0.14874513197749892</v>
      </c>
      <c r="K60" s="66">
        <f t="shared" si="4"/>
        <v>0</v>
      </c>
      <c r="L60" s="64">
        <v>8.8888888888888889E-3</v>
      </c>
      <c r="M60" s="60">
        <f t="shared" si="5"/>
        <v>0</v>
      </c>
      <c r="N60" s="65">
        <v>5.6969696969696969E-2</v>
      </c>
      <c r="O60" s="66">
        <f t="shared" si="6"/>
        <v>0</v>
      </c>
      <c r="P60" s="55">
        <v>10.545690775227373</v>
      </c>
      <c r="Q60" s="60">
        <f t="shared" si="7"/>
        <v>0</v>
      </c>
      <c r="R60" s="65">
        <v>0.17543859649122806</v>
      </c>
      <c r="S60" s="66">
        <f t="shared" si="8"/>
        <v>0</v>
      </c>
      <c r="T60" s="24">
        <f t="shared" si="9"/>
        <v>9.4339622641509441E-2</v>
      </c>
      <c r="U60" s="5">
        <f t="shared" si="10"/>
        <v>1</v>
      </c>
    </row>
    <row r="61" spans="1:21" x14ac:dyDescent="0.2">
      <c r="A61" s="136" t="s">
        <v>110</v>
      </c>
      <c r="B61" s="58">
        <v>2.8</v>
      </c>
      <c r="C61" s="66">
        <f t="shared" si="0"/>
        <v>0</v>
      </c>
      <c r="D61" s="62">
        <v>0</v>
      </c>
      <c r="E61" s="60">
        <f t="shared" si="1"/>
        <v>0</v>
      </c>
      <c r="F61" s="63">
        <v>0</v>
      </c>
      <c r="G61" s="66">
        <f t="shared" si="2"/>
        <v>0</v>
      </c>
      <c r="H61" s="55">
        <v>0</v>
      </c>
      <c r="I61" s="60">
        <f t="shared" si="3"/>
        <v>0</v>
      </c>
      <c r="J61" s="56">
        <v>2.9649151704826222</v>
      </c>
      <c r="K61" s="66">
        <f t="shared" si="4"/>
        <v>1</v>
      </c>
      <c r="L61" s="64">
        <v>9.1743119266055051E-3</v>
      </c>
      <c r="M61" s="60">
        <f t="shared" si="5"/>
        <v>0</v>
      </c>
      <c r="N61" s="65">
        <v>5.5045871559633031E-2</v>
      </c>
      <c r="O61" s="66">
        <f t="shared" si="6"/>
        <v>0</v>
      </c>
      <c r="P61" s="55">
        <v>23.918918918918919</v>
      </c>
      <c r="Q61" s="60">
        <f t="shared" si="7"/>
        <v>1</v>
      </c>
      <c r="R61" s="65">
        <v>0.38596491228070173</v>
      </c>
      <c r="S61" s="66">
        <f t="shared" si="8"/>
        <v>1</v>
      </c>
      <c r="T61" s="24">
        <f t="shared" si="9"/>
        <v>0.30188679245283018</v>
      </c>
      <c r="U61" s="5">
        <f t="shared" si="10"/>
        <v>2</v>
      </c>
    </row>
    <row r="62" spans="1:21" x14ac:dyDescent="0.2">
      <c r="A62" s="136" t="s">
        <v>111</v>
      </c>
      <c r="B62" s="58">
        <v>1.7</v>
      </c>
      <c r="C62" s="66">
        <f t="shared" si="0"/>
        <v>0</v>
      </c>
      <c r="D62" s="62">
        <v>0.53533190578158463</v>
      </c>
      <c r="E62" s="60">
        <f t="shared" si="1"/>
        <v>0</v>
      </c>
      <c r="F62" s="63">
        <v>3.246753246753247E-3</v>
      </c>
      <c r="G62" s="66">
        <f t="shared" si="2"/>
        <v>0</v>
      </c>
      <c r="H62" s="55">
        <v>0.42188159189987345</v>
      </c>
      <c r="I62" s="60">
        <f t="shared" si="3"/>
        <v>1</v>
      </c>
      <c r="J62" s="56">
        <v>1.6506935376579863</v>
      </c>
      <c r="K62" s="66">
        <f t="shared" si="4"/>
        <v>1</v>
      </c>
      <c r="L62" s="64">
        <v>9.7431355181576609E-3</v>
      </c>
      <c r="M62" s="60">
        <f t="shared" si="5"/>
        <v>0</v>
      </c>
      <c r="N62" s="65">
        <v>6.2001771479185119E-2</v>
      </c>
      <c r="O62" s="66">
        <f t="shared" si="6"/>
        <v>0</v>
      </c>
      <c r="P62" s="55">
        <v>10.526973026973026</v>
      </c>
      <c r="Q62" s="60">
        <f t="shared" si="7"/>
        <v>0</v>
      </c>
      <c r="R62" s="65">
        <v>0.24561403508771928</v>
      </c>
      <c r="S62" s="66">
        <f t="shared" si="8"/>
        <v>0</v>
      </c>
      <c r="T62" s="24">
        <f t="shared" si="9"/>
        <v>0.18867924528301888</v>
      </c>
      <c r="U62" s="5">
        <f t="shared" si="10"/>
        <v>2</v>
      </c>
    </row>
    <row r="63" spans="1:21" x14ac:dyDescent="0.2">
      <c r="A63" s="136" t="s">
        <v>112</v>
      </c>
      <c r="B63" s="58">
        <v>6.6</v>
      </c>
      <c r="C63" s="66">
        <f t="shared" si="0"/>
        <v>1</v>
      </c>
      <c r="D63" s="62">
        <v>6.8933823529411766</v>
      </c>
      <c r="E63" s="60">
        <f t="shared" si="1"/>
        <v>1</v>
      </c>
      <c r="F63" s="63">
        <v>5.3475935828877002E-3</v>
      </c>
      <c r="G63" s="66">
        <f t="shared" si="2"/>
        <v>1</v>
      </c>
      <c r="H63" s="55">
        <v>0.12251899044351874</v>
      </c>
      <c r="I63" s="60">
        <f t="shared" si="3"/>
        <v>0</v>
      </c>
      <c r="J63" s="56">
        <v>2.4532051124794545E-2</v>
      </c>
      <c r="K63" s="66">
        <f t="shared" si="4"/>
        <v>0</v>
      </c>
      <c r="L63" s="64">
        <v>1.2698412698412698E-2</v>
      </c>
      <c r="M63" s="60">
        <f t="shared" si="5"/>
        <v>0</v>
      </c>
      <c r="N63" s="65">
        <v>6.2857142857142861E-2</v>
      </c>
      <c r="O63" s="66">
        <f t="shared" si="6"/>
        <v>0</v>
      </c>
      <c r="P63" s="55">
        <v>13.518052057094879</v>
      </c>
      <c r="Q63" s="60">
        <f t="shared" si="7"/>
        <v>1</v>
      </c>
      <c r="R63" s="65">
        <v>0.21052631578947367</v>
      </c>
      <c r="S63" s="66">
        <f t="shared" si="8"/>
        <v>0</v>
      </c>
      <c r="T63" s="24">
        <f t="shared" si="9"/>
        <v>0.49056603773584906</v>
      </c>
      <c r="U63" s="5">
        <f t="shared" si="10"/>
        <v>3</v>
      </c>
    </row>
    <row r="64" spans="1:21" x14ac:dyDescent="0.2">
      <c r="A64" s="136" t="s">
        <v>113</v>
      </c>
      <c r="B64" s="58">
        <v>2</v>
      </c>
      <c r="C64" s="66">
        <f t="shared" si="0"/>
        <v>0</v>
      </c>
      <c r="D64" s="62">
        <v>2.376425855513308</v>
      </c>
      <c r="E64" s="60">
        <f t="shared" si="1"/>
        <v>0</v>
      </c>
      <c r="F64" s="63">
        <v>4.3103448275862068E-3</v>
      </c>
      <c r="G64" s="66">
        <f t="shared" si="2"/>
        <v>1</v>
      </c>
      <c r="H64" s="55">
        <v>0.1120197154699227</v>
      </c>
      <c r="I64" s="60">
        <f t="shared" si="3"/>
        <v>0</v>
      </c>
      <c r="J64" s="56">
        <v>0.8261694763871833</v>
      </c>
      <c r="K64" s="66">
        <f t="shared" si="4"/>
        <v>1</v>
      </c>
      <c r="L64" s="64">
        <v>1.0058675607711651E-2</v>
      </c>
      <c r="M64" s="60">
        <f t="shared" si="5"/>
        <v>0</v>
      </c>
      <c r="N64" s="65">
        <v>6.0352053646269908E-2</v>
      </c>
      <c r="O64" s="66">
        <f t="shared" si="6"/>
        <v>0</v>
      </c>
      <c r="P64" s="55">
        <v>12.2438717787555</v>
      </c>
      <c r="Q64" s="60">
        <f t="shared" si="7"/>
        <v>0</v>
      </c>
      <c r="R64" s="65">
        <v>0.21052631578947367</v>
      </c>
      <c r="S64" s="66">
        <f t="shared" si="8"/>
        <v>0</v>
      </c>
      <c r="T64" s="24">
        <f t="shared" si="9"/>
        <v>0.18867924528301888</v>
      </c>
      <c r="U64" s="5">
        <f t="shared" si="10"/>
        <v>2</v>
      </c>
    </row>
    <row r="65" spans="1:21" x14ac:dyDescent="0.2">
      <c r="A65" s="136" t="s">
        <v>114</v>
      </c>
      <c r="B65" s="58">
        <v>5.7</v>
      </c>
      <c r="C65" s="66">
        <f t="shared" si="0"/>
        <v>1</v>
      </c>
      <c r="D65" s="62">
        <v>4.1509433962264151</v>
      </c>
      <c r="E65" s="60">
        <f t="shared" si="1"/>
        <v>1</v>
      </c>
      <c r="F65" s="63">
        <v>2E-3</v>
      </c>
      <c r="G65" s="66">
        <f t="shared" si="2"/>
        <v>0</v>
      </c>
      <c r="H65" s="55">
        <v>0.21177467174925879</v>
      </c>
      <c r="I65" s="60">
        <f t="shared" si="3"/>
        <v>0</v>
      </c>
      <c r="J65" s="56">
        <v>1.8530800140443959</v>
      </c>
      <c r="K65" s="66">
        <f t="shared" si="4"/>
        <v>1</v>
      </c>
      <c r="L65" s="64">
        <v>1.7612524461839529E-2</v>
      </c>
      <c r="M65" s="60">
        <f t="shared" si="5"/>
        <v>1</v>
      </c>
      <c r="N65" s="65">
        <v>9.1193737769080241E-2</v>
      </c>
      <c r="O65" s="66">
        <f t="shared" si="6"/>
        <v>1</v>
      </c>
      <c r="P65" s="55">
        <v>12.578498453463304</v>
      </c>
      <c r="Q65" s="60">
        <f t="shared" si="7"/>
        <v>0</v>
      </c>
      <c r="R65" s="65">
        <v>0.42105263157894735</v>
      </c>
      <c r="S65" s="66">
        <f t="shared" si="8"/>
        <v>1</v>
      </c>
      <c r="T65" s="24">
        <f t="shared" si="9"/>
        <v>0.69811320754716977</v>
      </c>
      <c r="U65" s="5">
        <f t="shared" si="10"/>
        <v>3</v>
      </c>
    </row>
    <row r="66" spans="1:21" x14ac:dyDescent="0.2">
      <c r="A66" s="136" t="s">
        <v>115</v>
      </c>
      <c r="B66" s="58">
        <v>1.9</v>
      </c>
      <c r="C66" s="66">
        <f t="shared" si="0"/>
        <v>0</v>
      </c>
      <c r="D66" s="62">
        <v>2.5342118601115051</v>
      </c>
      <c r="E66" s="60">
        <f t="shared" si="1"/>
        <v>0</v>
      </c>
      <c r="F66" s="63">
        <v>2.7100271002710027E-3</v>
      </c>
      <c r="G66" s="66">
        <f t="shared" si="2"/>
        <v>0</v>
      </c>
      <c r="H66" s="55">
        <v>0.41782729805013924</v>
      </c>
      <c r="I66" s="60">
        <f t="shared" si="3"/>
        <v>1</v>
      </c>
      <c r="J66" s="56">
        <v>0.43040153931844655</v>
      </c>
      <c r="K66" s="66">
        <f t="shared" si="4"/>
        <v>0</v>
      </c>
      <c r="L66" s="64">
        <v>7.064868336544637E-3</v>
      </c>
      <c r="M66" s="60">
        <f t="shared" si="5"/>
        <v>0</v>
      </c>
      <c r="N66" s="65">
        <v>6.4226075786769435E-2</v>
      </c>
      <c r="O66" s="66">
        <f t="shared" si="6"/>
        <v>0</v>
      </c>
      <c r="P66" s="55">
        <v>11.767670404434925</v>
      </c>
      <c r="Q66" s="60">
        <f t="shared" si="7"/>
        <v>0</v>
      </c>
      <c r="R66" s="65">
        <v>0.24561403508771928</v>
      </c>
      <c r="S66" s="66">
        <f t="shared" si="8"/>
        <v>0</v>
      </c>
      <c r="T66" s="24">
        <f t="shared" si="9"/>
        <v>9.4339622641509441E-2</v>
      </c>
      <c r="U66" s="5">
        <f t="shared" si="10"/>
        <v>1</v>
      </c>
    </row>
    <row r="67" spans="1:21" x14ac:dyDescent="0.2">
      <c r="A67" s="136" t="s">
        <v>116</v>
      </c>
      <c r="B67" s="58">
        <v>0.9</v>
      </c>
      <c r="C67" s="66">
        <f t="shared" si="0"/>
        <v>0</v>
      </c>
      <c r="D67" s="62">
        <v>2.2813688212927756</v>
      </c>
      <c r="E67" s="60">
        <f t="shared" si="1"/>
        <v>0</v>
      </c>
      <c r="F67" s="63">
        <v>7.2568940493468795E-4</v>
      </c>
      <c r="G67" s="66">
        <f t="shared" si="2"/>
        <v>0</v>
      </c>
      <c r="H67" s="55">
        <v>0.33481609030468268</v>
      </c>
      <c r="I67" s="60">
        <f t="shared" si="3"/>
        <v>0</v>
      </c>
      <c r="J67" s="56">
        <v>0.41476565740356697</v>
      </c>
      <c r="K67" s="66">
        <f t="shared" si="4"/>
        <v>0</v>
      </c>
      <c r="L67" s="64">
        <v>1.1727912431587178E-2</v>
      </c>
      <c r="M67" s="60">
        <f t="shared" si="5"/>
        <v>0</v>
      </c>
      <c r="N67" s="65">
        <v>7.8811571540265829E-2</v>
      </c>
      <c r="O67" s="66">
        <f t="shared" si="6"/>
        <v>0</v>
      </c>
      <c r="P67" s="55">
        <v>8.2823506471348125</v>
      </c>
      <c r="Q67" s="60">
        <f t="shared" si="7"/>
        <v>0</v>
      </c>
      <c r="R67" s="65">
        <v>0.21052631578947367</v>
      </c>
      <c r="S67" s="66">
        <f t="shared" si="8"/>
        <v>0</v>
      </c>
      <c r="T67" s="24">
        <f t="shared" si="9"/>
        <v>0</v>
      </c>
      <c r="U67" s="5">
        <f t="shared" si="10"/>
        <v>1</v>
      </c>
    </row>
    <row r="68" spans="1:21" x14ac:dyDescent="0.2">
      <c r="A68" s="136" t="s">
        <v>117</v>
      </c>
      <c r="B68" s="58">
        <v>3.1</v>
      </c>
      <c r="C68" s="66">
        <f t="shared" si="0"/>
        <v>1</v>
      </c>
      <c r="D68" s="62">
        <v>2.2883295194508011</v>
      </c>
      <c r="E68" s="60">
        <f t="shared" si="1"/>
        <v>0</v>
      </c>
      <c r="F68" s="63">
        <v>2.6246719160104987E-3</v>
      </c>
      <c r="G68" s="66">
        <f t="shared" si="2"/>
        <v>0</v>
      </c>
      <c r="H68" s="55">
        <v>0.34899953466728711</v>
      </c>
      <c r="I68" s="60">
        <f t="shared" si="3"/>
        <v>1</v>
      </c>
      <c r="J68" s="56">
        <v>0.74108744831890161</v>
      </c>
      <c r="K68" s="66">
        <f t="shared" si="4"/>
        <v>0</v>
      </c>
      <c r="L68" s="64">
        <v>1.1685116851168511E-2</v>
      </c>
      <c r="M68" s="60">
        <f t="shared" si="5"/>
        <v>0</v>
      </c>
      <c r="N68" s="65">
        <v>6.3345633456334566E-2</v>
      </c>
      <c r="O68" s="66">
        <f t="shared" si="6"/>
        <v>0</v>
      </c>
      <c r="P68" s="55">
        <v>20.814581458145813</v>
      </c>
      <c r="Q68" s="60">
        <f t="shared" si="7"/>
        <v>1</v>
      </c>
      <c r="R68" s="65">
        <v>0.12280701754385964</v>
      </c>
      <c r="S68" s="66">
        <f t="shared" si="8"/>
        <v>0</v>
      </c>
      <c r="T68" s="24">
        <f t="shared" si="9"/>
        <v>0.35849056603773582</v>
      </c>
      <c r="U68" s="5">
        <f t="shared" si="10"/>
        <v>2</v>
      </c>
    </row>
    <row r="69" spans="1:21" x14ac:dyDescent="0.2">
      <c r="A69" s="136" t="s">
        <v>118</v>
      </c>
      <c r="B69" s="58">
        <v>1.7</v>
      </c>
      <c r="C69" s="66">
        <f t="shared" si="0"/>
        <v>0</v>
      </c>
      <c r="D69" s="62">
        <v>1.4818473697209187</v>
      </c>
      <c r="E69" s="60">
        <f t="shared" si="1"/>
        <v>0</v>
      </c>
      <c r="F69" s="63">
        <v>4.074241738343142E-3</v>
      </c>
      <c r="G69" s="66">
        <f t="shared" si="2"/>
        <v>1</v>
      </c>
      <c r="H69" s="55">
        <v>0.17938024126642452</v>
      </c>
      <c r="I69" s="60">
        <f t="shared" si="3"/>
        <v>0</v>
      </c>
      <c r="J69" s="56">
        <v>0.45349404325591608</v>
      </c>
      <c r="K69" s="66">
        <f t="shared" si="4"/>
        <v>0</v>
      </c>
      <c r="L69" s="64">
        <v>1.4063792627998896E-2</v>
      </c>
      <c r="M69" s="60">
        <f t="shared" si="5"/>
        <v>0</v>
      </c>
      <c r="N69" s="65">
        <v>7.7764500413640955E-2</v>
      </c>
      <c r="O69" s="66">
        <f t="shared" si="6"/>
        <v>0</v>
      </c>
      <c r="P69" s="55">
        <v>9.292326067482831</v>
      </c>
      <c r="Q69" s="60">
        <f t="shared" si="7"/>
        <v>0</v>
      </c>
      <c r="R69" s="65">
        <v>0.54385964912280704</v>
      </c>
      <c r="S69" s="66">
        <f t="shared" si="8"/>
        <v>1</v>
      </c>
      <c r="T69" s="24">
        <f t="shared" si="9"/>
        <v>0.18867924528301888</v>
      </c>
      <c r="U69" s="5">
        <f t="shared" si="10"/>
        <v>2</v>
      </c>
    </row>
    <row r="70" spans="1:21" x14ac:dyDescent="0.2">
      <c r="A70" s="136" t="s">
        <v>119</v>
      </c>
      <c r="B70" s="58">
        <v>3.3</v>
      </c>
      <c r="C70" s="66">
        <f t="shared" ref="C70:C71" si="11">IF(B70&gt;$B$76, 1,0)</f>
        <v>1</v>
      </c>
      <c r="D70" s="62">
        <v>5.1132213294375459</v>
      </c>
      <c r="E70" s="60">
        <f t="shared" ref="E70:E71" si="12">IF(D70&gt;$D$76, 1,0)</f>
        <v>1</v>
      </c>
      <c r="F70" s="63">
        <v>0</v>
      </c>
      <c r="G70" s="66">
        <f t="shared" ref="G70:G71" si="13">IF(F70&gt;$F$76, 1,0)</f>
        <v>0</v>
      </c>
      <c r="H70" s="55">
        <v>0.18660197798096662</v>
      </c>
      <c r="I70" s="60">
        <f t="shared" ref="I70:I71" si="14">IF(H70&gt;$H$76, 1,0)</f>
        <v>0</v>
      </c>
      <c r="J70" s="56">
        <v>2.362757042123528</v>
      </c>
      <c r="K70" s="66">
        <f t="shared" ref="K70:K71" si="15">IF(J70&gt;$J$76, 1,0)</f>
        <v>1</v>
      </c>
      <c r="L70" s="64">
        <v>1.2205754141238012E-2</v>
      </c>
      <c r="M70" s="60">
        <f t="shared" ref="M70:M71" si="16">IF(L70&gt;$L$76, 1,0)</f>
        <v>0</v>
      </c>
      <c r="N70" s="65">
        <v>7.4978204010462068E-2</v>
      </c>
      <c r="O70" s="66">
        <f t="shared" ref="O70:O71" si="17">IF(N70&gt;$N$76, 1,0)</f>
        <v>0</v>
      </c>
      <c r="P70" s="55">
        <v>2.6048171275646745</v>
      </c>
      <c r="Q70" s="60">
        <f t="shared" ref="Q70:Q71" si="18">IF(P70&gt;$P$76, 1,0)</f>
        <v>0</v>
      </c>
      <c r="R70" s="65">
        <v>0.17543859649122806</v>
      </c>
      <c r="S70" s="66">
        <f t="shared" ref="S70:S71" si="19">IF(R70&gt;$R$76, 1,0)</f>
        <v>0</v>
      </c>
      <c r="T70" s="24">
        <f t="shared" ref="T70:T71" si="20">SUM(C70*$B$3,E70*$D$3,G70*$F$3,I70*$H$3,K70*$J$3,M70*$L$3,O70*$N$3,Q70*$P$3,S70*$R$3)/SUM($B$3:$R$3)</f>
        <v>0.37735849056603776</v>
      </c>
      <c r="U70" s="5">
        <f t="shared" ref="U70:U71" si="21">IF(T70&gt;T$76,3,IF(T70&lt;=T$74,1,2))</f>
        <v>2</v>
      </c>
    </row>
    <row r="71" spans="1:21" x14ac:dyDescent="0.2">
      <c r="A71" s="136" t="s">
        <v>120</v>
      </c>
      <c r="B71" s="58">
        <v>2.2000000000000002</v>
      </c>
      <c r="C71" s="66">
        <f t="shared" si="11"/>
        <v>0</v>
      </c>
      <c r="D71" s="62">
        <v>2.0380967312063962</v>
      </c>
      <c r="E71" s="60">
        <f t="shared" si="12"/>
        <v>0</v>
      </c>
      <c r="F71" s="63">
        <v>1.5596568754873928E-3</v>
      </c>
      <c r="G71" s="66">
        <f t="shared" si="13"/>
        <v>0</v>
      </c>
      <c r="H71" s="55">
        <v>0.27097729001865573</v>
      </c>
      <c r="I71" s="60">
        <f t="shared" si="14"/>
        <v>0</v>
      </c>
      <c r="J71" s="56">
        <v>0.29669420197067414</v>
      </c>
      <c r="K71" s="66">
        <f t="shared" si="15"/>
        <v>0</v>
      </c>
      <c r="L71" s="64">
        <v>1.0687650478595337E-2</v>
      </c>
      <c r="M71" s="60">
        <f t="shared" si="16"/>
        <v>0</v>
      </c>
      <c r="N71" s="65">
        <v>5.9193141112220328E-2</v>
      </c>
      <c r="O71" s="66">
        <f t="shared" si="17"/>
        <v>0</v>
      </c>
      <c r="P71" s="55">
        <v>6.6045466962090629</v>
      </c>
      <c r="Q71" s="60">
        <f t="shared" si="18"/>
        <v>0</v>
      </c>
      <c r="R71" s="65">
        <v>0.15789473684210525</v>
      </c>
      <c r="S71" s="66">
        <f t="shared" si="19"/>
        <v>0</v>
      </c>
      <c r="T71" s="24">
        <f t="shared" si="20"/>
        <v>0</v>
      </c>
      <c r="U71" s="5">
        <f t="shared" si="21"/>
        <v>1</v>
      </c>
    </row>
    <row r="72" spans="1:21" x14ac:dyDescent="0.2">
      <c r="A72" s="137" t="s">
        <v>47</v>
      </c>
      <c r="B72" s="39">
        <f>MIN(B5:B71)</f>
        <v>0</v>
      </c>
      <c r="C72" s="39"/>
      <c r="D72" s="46">
        <f t="shared" ref="D72:N72" si="22">MIN(D5:D71)</f>
        <v>0</v>
      </c>
      <c r="E72" s="46"/>
      <c r="F72" s="39">
        <f t="shared" si="22"/>
        <v>0</v>
      </c>
      <c r="G72" s="39"/>
      <c r="H72" s="44">
        <f t="shared" ref="H72" si="23">MIN(H5:H71)</f>
        <v>0</v>
      </c>
      <c r="I72" s="46"/>
      <c r="J72" s="38">
        <f t="shared" ref="J72" si="24">MIN(J5:J71)</f>
        <v>0</v>
      </c>
      <c r="K72" s="39"/>
      <c r="L72" s="44">
        <f t="shared" si="22"/>
        <v>7.064868336544637E-3</v>
      </c>
      <c r="M72" s="46"/>
      <c r="N72" s="38">
        <f t="shared" si="22"/>
        <v>5.1169590643274851E-2</v>
      </c>
      <c r="O72" s="39"/>
      <c r="P72" s="44">
        <f t="shared" ref="P72" si="25">MIN(P5:P71)</f>
        <v>1.2671712924025791</v>
      </c>
      <c r="Q72" s="46"/>
      <c r="R72" s="38">
        <f t="shared" ref="R72" si="26">MIN(R5:R71)</f>
        <v>0</v>
      </c>
      <c r="S72" s="39"/>
      <c r="T72" s="24">
        <f t="shared" ref="T72" si="27">MIN(T5:T71)</f>
        <v>0</v>
      </c>
    </row>
    <row r="73" spans="1:21" x14ac:dyDescent="0.2">
      <c r="A73" s="137" t="s">
        <v>48</v>
      </c>
      <c r="B73" s="39">
        <f>PERCENTILE(B5:B71,0.1)</f>
        <v>0.9</v>
      </c>
      <c r="C73" s="39"/>
      <c r="D73" s="46">
        <f t="shared" ref="D73:N73" si="28">PERCENTILE(D5:D71,0.1)</f>
        <v>0.72887475565361348</v>
      </c>
      <c r="E73" s="46"/>
      <c r="F73" s="39">
        <f t="shared" si="28"/>
        <v>0</v>
      </c>
      <c r="G73" s="39"/>
      <c r="H73" s="44">
        <f t="shared" ref="H73" si="29">PERCENTILE(H5:H71,0.1)</f>
        <v>0.10888530594436648</v>
      </c>
      <c r="I73" s="46"/>
      <c r="J73" s="38">
        <f t="shared" ref="J73" si="30">PERCENTILE(J5:J71,0.1)</f>
        <v>0.21725659753628773</v>
      </c>
      <c r="K73" s="39"/>
      <c r="L73" s="44">
        <f t="shared" si="28"/>
        <v>9.5495850145983011E-3</v>
      </c>
      <c r="M73" s="46"/>
      <c r="N73" s="38">
        <f t="shared" si="28"/>
        <v>5.8072387363974624E-2</v>
      </c>
      <c r="O73" s="39"/>
      <c r="P73" s="44">
        <f t="shared" ref="P73" si="31">PERCENTILE(P5:P71,0.1)</f>
        <v>4.0777325422328747</v>
      </c>
      <c r="Q73" s="46"/>
      <c r="R73" s="38">
        <f t="shared" ref="R73" si="32">PERCENTILE(R5:R71,0.1)</f>
        <v>0</v>
      </c>
      <c r="S73" s="39"/>
      <c r="T73" s="24">
        <f t="shared" ref="T73" si="33">PERCENTILE(T5:T71,0.1)</f>
        <v>0</v>
      </c>
    </row>
    <row r="74" spans="1:21" x14ac:dyDescent="0.2">
      <c r="A74" s="137" t="s">
        <v>49</v>
      </c>
      <c r="B74" s="39">
        <f>PERCENTILE(B5:B71,0.25)</f>
        <v>1.7</v>
      </c>
      <c r="C74" s="39"/>
      <c r="D74" s="46">
        <f t="shared" ref="D74:N74" si="34">PERCENTILE(D5:D71,0.25)</f>
        <v>1.4658398509623249</v>
      </c>
      <c r="E74" s="46"/>
      <c r="F74" s="39">
        <f t="shared" si="34"/>
        <v>1.3540811370352044E-3</v>
      </c>
      <c r="G74" s="39"/>
      <c r="H74" s="44">
        <f t="shared" ref="H74" si="35">PERCENTILE(H5:H71,0.25)</f>
        <v>0.16698517948122982</v>
      </c>
      <c r="I74" s="46"/>
      <c r="J74" s="38">
        <f t="shared" ref="J74" si="36">PERCENTILE(J5:J71,0.25)</f>
        <v>0.32411796707147245</v>
      </c>
      <c r="K74" s="39"/>
      <c r="L74" s="44">
        <f t="shared" si="34"/>
        <v>1.0641052424453297E-2</v>
      </c>
      <c r="M74" s="46"/>
      <c r="N74" s="38">
        <f t="shared" si="34"/>
        <v>6.4151331885888008E-2</v>
      </c>
      <c r="O74" s="39"/>
      <c r="P74" s="44">
        <f t="shared" ref="P74" si="37">PERCENTILE(P5:P71,0.25)</f>
        <v>6.9030963933720209</v>
      </c>
      <c r="Q74" s="46"/>
      <c r="R74" s="38">
        <f t="shared" ref="R74" si="38">PERCENTILE(R5:R71,0.25)</f>
        <v>0.12280701754385964</v>
      </c>
      <c r="S74" s="39"/>
      <c r="T74" s="24">
        <f t="shared" ref="T74" si="39">PERCENTILE(T5:T71,0.25)</f>
        <v>9.4339622641509441E-2</v>
      </c>
    </row>
    <row r="75" spans="1:21" x14ac:dyDescent="0.2">
      <c r="A75" s="137" t="s">
        <v>50</v>
      </c>
      <c r="B75" s="39">
        <f>PERCENTILE(B5:B71,0.5)</f>
        <v>2.2000000000000002</v>
      </c>
      <c r="C75" s="39"/>
      <c r="D75" s="46">
        <f t="shared" ref="D75:N75" si="40">PERCENTILE(D5:D71,0.5)</f>
        <v>2.2684310018903591</v>
      </c>
      <c r="E75" s="46"/>
      <c r="F75" s="39">
        <f t="shared" si="40"/>
        <v>2.798507462686567E-3</v>
      </c>
      <c r="G75" s="39"/>
      <c r="H75" s="44">
        <f t="shared" ref="H75" si="41">PERCENTILE(H5:H71,0.5)</f>
        <v>0.22099447513812154</v>
      </c>
      <c r="I75" s="46"/>
      <c r="J75" s="38">
        <f t="shared" ref="J75" si="42">PERCENTILE(J5:J71,0.5)</f>
        <v>0.45349404325591608</v>
      </c>
      <c r="K75" s="39"/>
      <c r="L75" s="44">
        <f t="shared" si="40"/>
        <v>1.2616085509024006E-2</v>
      </c>
      <c r="M75" s="46"/>
      <c r="N75" s="38">
        <f t="shared" si="40"/>
        <v>7.3154017474730174E-2</v>
      </c>
      <c r="O75" s="39"/>
      <c r="P75" s="44">
        <f t="shared" ref="P75" si="43">PERCENTILE(P5:P71,0.5)</f>
        <v>10.232543001741226</v>
      </c>
      <c r="Q75" s="46"/>
      <c r="R75" s="38">
        <f t="shared" ref="R75" si="44">PERCENTILE(R5:R71,0.5)</f>
        <v>0.21052631578947367</v>
      </c>
      <c r="S75" s="39"/>
      <c r="T75" s="24">
        <f t="shared" ref="T75" si="45">PERCENTILE(T5:T71,0.5)</f>
        <v>0.18867924528301888</v>
      </c>
    </row>
    <row r="76" spans="1:21" x14ac:dyDescent="0.2">
      <c r="A76" s="137" t="s">
        <v>51</v>
      </c>
      <c r="B76" s="39">
        <f>PERCENTILE(B5:B71,0.75)</f>
        <v>3.05</v>
      </c>
      <c r="C76" s="39"/>
      <c r="D76" s="46">
        <f t="shared" ref="D76:N76" si="46">PERCENTILE(D5:D71,0.75)</f>
        <v>3.2720857350002737</v>
      </c>
      <c r="E76" s="46"/>
      <c r="F76" s="39">
        <f t="shared" si="46"/>
        <v>4.0512195600074224E-3</v>
      </c>
      <c r="G76" s="39"/>
      <c r="H76" s="44">
        <f t="shared" ref="H76" si="47">PERCENTILE(H5:H71,0.75)</f>
        <v>0.34453594145650851</v>
      </c>
      <c r="I76" s="46"/>
      <c r="J76" s="38">
        <f t="shared" ref="J76" si="48">PERCENTILE(J5:J71,0.75)</f>
        <v>0.78785344748036756</v>
      </c>
      <c r="K76" s="39"/>
      <c r="L76" s="44">
        <f t="shared" si="46"/>
        <v>1.4175620379890477E-2</v>
      </c>
      <c r="M76" s="46"/>
      <c r="N76" s="38">
        <f t="shared" si="46"/>
        <v>8.2005609247499112E-2</v>
      </c>
      <c r="O76" s="39"/>
      <c r="P76" s="44">
        <f t="shared" ref="P76" si="49">PERCENTILE(P5:P71,0.75)</f>
        <v>13.212865056245146</v>
      </c>
      <c r="Q76" s="46"/>
      <c r="R76" s="38">
        <f t="shared" ref="R76" si="50">PERCENTILE(R5:R71,0.75)</f>
        <v>0.33333333333333331</v>
      </c>
      <c r="S76" s="39"/>
      <c r="T76" s="24">
        <f t="shared" ref="T76" si="51">PERCENTILE(T5:T71,0.75)</f>
        <v>0.3867924528301887</v>
      </c>
    </row>
    <row r="77" spans="1:21" x14ac:dyDescent="0.2">
      <c r="A77" s="137" t="s">
        <v>52</v>
      </c>
      <c r="B77" s="39">
        <f>PERCENTILE(B5:B71,0.9)</f>
        <v>4.24</v>
      </c>
      <c r="C77" s="39"/>
      <c r="D77" s="46">
        <f t="shared" ref="D77:N77" si="52">PERCENTILE(D5:D71,0.9)</f>
        <v>4.9229863735016366</v>
      </c>
      <c r="E77" s="46"/>
      <c r="F77" s="39">
        <f t="shared" si="52"/>
        <v>5.180091665288886E-3</v>
      </c>
      <c r="G77" s="39"/>
      <c r="H77" s="44">
        <f t="shared" ref="H77" si="53">PERCENTILE(H5:H71,0.9)</f>
        <v>0.45041866519240559</v>
      </c>
      <c r="I77" s="46"/>
      <c r="J77" s="38">
        <f t="shared" ref="J77" si="54">PERCENTILE(J5:J71,0.9)</f>
        <v>1.2838665947831271</v>
      </c>
      <c r="K77" s="39"/>
      <c r="L77" s="44">
        <f t="shared" si="52"/>
        <v>1.692777358119494E-2</v>
      </c>
      <c r="M77" s="46"/>
      <c r="N77" s="38">
        <f t="shared" si="52"/>
        <v>9.1247797304855022E-2</v>
      </c>
      <c r="O77" s="39"/>
      <c r="P77" s="44">
        <f t="shared" ref="P77" si="55">PERCENTILE(P5:P71,0.9)</f>
        <v>20.823886350531566</v>
      </c>
      <c r="Q77" s="46"/>
      <c r="R77" s="38">
        <f t="shared" ref="R77" si="56">PERCENTILE(R5:R71,0.9)</f>
        <v>0.45614035087719296</v>
      </c>
      <c r="S77" s="39"/>
      <c r="T77" s="24">
        <f t="shared" ref="T77" si="57">PERCENTILE(T5:T71,0.9)</f>
        <v>0.5811320754716981</v>
      </c>
    </row>
    <row r="78" spans="1:21" x14ac:dyDescent="0.2">
      <c r="A78" s="137" t="s">
        <v>53</v>
      </c>
      <c r="B78" s="39">
        <f>PERCENTILE(B5:B71,1)</f>
        <v>6.7</v>
      </c>
      <c r="C78" s="39"/>
      <c r="D78" s="46">
        <f t="shared" ref="D78:N78" si="58">PERCENTILE(D5:D71,1)</f>
        <v>8.2516761217122223</v>
      </c>
      <c r="E78" s="46"/>
      <c r="F78" s="39">
        <f t="shared" si="58"/>
        <v>1.0279944928866452E-2</v>
      </c>
      <c r="G78" s="39"/>
      <c r="H78" s="44">
        <f t="shared" ref="H78" si="59">PERCENTILE(H5:H71,1)</f>
        <v>1.5015015015015014</v>
      </c>
      <c r="I78" s="46"/>
      <c r="J78" s="38">
        <f t="shared" ref="J78" si="60">PERCENTILE(J5:J71,1)</f>
        <v>2.9649151704826222</v>
      </c>
      <c r="K78" s="39"/>
      <c r="L78" s="44">
        <f t="shared" si="58"/>
        <v>2.0433694745621352E-2</v>
      </c>
      <c r="M78" s="46"/>
      <c r="N78" s="38">
        <f t="shared" si="58"/>
        <v>0.11053540587219343</v>
      </c>
      <c r="O78" s="39"/>
      <c r="P78" s="44">
        <f t="shared" ref="P78" si="61">PERCENTILE(P5:P71,1)</f>
        <v>50.824587706146929</v>
      </c>
      <c r="Q78" s="46"/>
      <c r="R78" s="38">
        <f t="shared" ref="R78" si="62">PERCENTILE(R5:R71,1)</f>
        <v>0.66666666666666663</v>
      </c>
      <c r="S78" s="39"/>
      <c r="T78" s="24">
        <f t="shared" ref="T78" si="63">PERCENTILE(T5:T71,1)</f>
        <v>0.75471698113207553</v>
      </c>
    </row>
  </sheetData>
  <mergeCells count="30">
    <mergeCell ref="L2:M2"/>
    <mergeCell ref="N2:O2"/>
    <mergeCell ref="P2:Q2"/>
    <mergeCell ref="R2:S2"/>
    <mergeCell ref="B1:C1"/>
    <mergeCell ref="D1:E1"/>
    <mergeCell ref="F1:G1"/>
    <mergeCell ref="H1:I1"/>
    <mergeCell ref="J1:K1"/>
    <mergeCell ref="B2:C2"/>
    <mergeCell ref="D2:E2"/>
    <mergeCell ref="F2:G2"/>
    <mergeCell ref="H2:I2"/>
    <mergeCell ref="J2:K2"/>
    <mergeCell ref="T1:U2"/>
    <mergeCell ref="B3:C3"/>
    <mergeCell ref="D3:E3"/>
    <mergeCell ref="F3:G3"/>
    <mergeCell ref="H3:I3"/>
    <mergeCell ref="J3:K3"/>
    <mergeCell ref="T3:T4"/>
    <mergeCell ref="U3:U4"/>
    <mergeCell ref="N3:O3"/>
    <mergeCell ref="P3:Q3"/>
    <mergeCell ref="R3:S3"/>
    <mergeCell ref="L3:M3"/>
    <mergeCell ref="N1:O1"/>
    <mergeCell ref="P1:Q1"/>
    <mergeCell ref="R1:S1"/>
    <mergeCell ref="L1:M1"/>
  </mergeCells>
  <conditionalFormatting sqref="G5:G71">
    <cfRule type="cellIs" dxfId="99" priority="50" operator="equal">
      <formula>1</formula>
    </cfRule>
  </conditionalFormatting>
  <conditionalFormatting sqref="C5:C78">
    <cfRule type="cellIs" dxfId="98" priority="49" operator="equal">
      <formula>1</formula>
    </cfRule>
  </conditionalFormatting>
  <conditionalFormatting sqref="E73:E78 E5:E71">
    <cfRule type="cellIs" dxfId="97" priority="48" operator="equal">
      <formula>1</formula>
    </cfRule>
  </conditionalFormatting>
  <conditionalFormatting sqref="I73:I78 I5:I71">
    <cfRule type="cellIs" dxfId="96" priority="47" operator="equal">
      <formula>1</formula>
    </cfRule>
  </conditionalFormatting>
  <conditionalFormatting sqref="K73:K78 K5:K71">
    <cfRule type="cellIs" dxfId="95" priority="46" operator="equal">
      <formula>1</formula>
    </cfRule>
  </conditionalFormatting>
  <conditionalFormatting sqref="M73:M78 M5:M71">
    <cfRule type="cellIs" dxfId="94" priority="45" operator="equal">
      <formula>1</formula>
    </cfRule>
  </conditionalFormatting>
  <conditionalFormatting sqref="O73:O78 O5:O71">
    <cfRule type="cellIs" dxfId="93" priority="44" operator="equal">
      <formula>1</formula>
    </cfRule>
  </conditionalFormatting>
  <conditionalFormatting sqref="E72">
    <cfRule type="cellIs" dxfId="92" priority="43" operator="equal">
      <formula>1</formula>
    </cfRule>
  </conditionalFormatting>
  <conditionalFormatting sqref="G72">
    <cfRule type="cellIs" dxfId="91" priority="42" operator="equal">
      <formula>1</formula>
    </cfRule>
  </conditionalFormatting>
  <conditionalFormatting sqref="I72">
    <cfRule type="cellIs" dxfId="90" priority="41" operator="equal">
      <formula>1</formula>
    </cfRule>
  </conditionalFormatting>
  <conditionalFormatting sqref="K72">
    <cfRule type="cellIs" dxfId="89" priority="40" operator="equal">
      <formula>1</formula>
    </cfRule>
  </conditionalFormatting>
  <conditionalFormatting sqref="M72">
    <cfRule type="cellIs" dxfId="88" priority="39" operator="equal">
      <formula>1</formula>
    </cfRule>
  </conditionalFormatting>
  <conditionalFormatting sqref="O72">
    <cfRule type="cellIs" dxfId="87" priority="38" operator="equal">
      <formula>1</formula>
    </cfRule>
  </conditionalFormatting>
  <conditionalFormatting sqref="Q5:Q71">
    <cfRule type="cellIs" dxfId="86" priority="37" operator="equal">
      <formula>1</formula>
    </cfRule>
  </conditionalFormatting>
  <conditionalFormatting sqref="S5:S71">
    <cfRule type="cellIs" dxfId="85" priority="36" operator="equal">
      <formula>1</formula>
    </cfRule>
  </conditionalFormatting>
  <conditionalFormatting sqref="A72:A78">
    <cfRule type="cellIs" dxfId="84" priority="22" operator="equal">
      <formula>1</formula>
    </cfRule>
  </conditionalFormatting>
  <conditionalFormatting sqref="U5:U78">
    <cfRule type="cellIs" dxfId="83" priority="23" operator="equal">
      <formula>3</formula>
    </cfRule>
  </conditionalFormatting>
  <conditionalFormatting sqref="U3">
    <cfRule type="cellIs" dxfId="82" priority="20" operator="equal">
      <formula>3</formula>
    </cfRule>
  </conditionalFormatting>
  <conditionalFormatting sqref="G4">
    <cfRule type="cellIs" dxfId="81" priority="7" operator="equal">
      <formula>1</formula>
    </cfRule>
  </conditionalFormatting>
  <conditionalFormatting sqref="C4">
    <cfRule type="cellIs" dxfId="80" priority="9" operator="equal">
      <formula>1</formula>
    </cfRule>
  </conditionalFormatting>
  <conditionalFormatting sqref="I4">
    <cfRule type="cellIs" dxfId="79" priority="6" operator="equal">
      <formula>1</formula>
    </cfRule>
  </conditionalFormatting>
  <conditionalFormatting sqref="K4">
    <cfRule type="cellIs" dxfId="78" priority="5" operator="equal">
      <formula>1</formula>
    </cfRule>
  </conditionalFormatting>
  <conditionalFormatting sqref="E4">
    <cfRule type="cellIs" dxfId="77" priority="8" operator="equal">
      <formula>1</formula>
    </cfRule>
  </conditionalFormatting>
  <conditionalFormatting sqref="M4">
    <cfRule type="cellIs" dxfId="76" priority="4" operator="equal">
      <formula>1</formula>
    </cfRule>
  </conditionalFormatting>
  <conditionalFormatting sqref="O4">
    <cfRule type="cellIs" dxfId="75" priority="3" operator="equal">
      <formula>1</formula>
    </cfRule>
  </conditionalFormatting>
  <conditionalFormatting sqref="Q4">
    <cfRule type="cellIs" dxfId="74" priority="2" operator="equal">
      <formula>1</formula>
    </cfRule>
  </conditionalFormatting>
  <conditionalFormatting sqref="S4">
    <cfRule type="cellIs" dxfId="73" priority="1" operator="equal">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78"/>
  <sheetViews>
    <sheetView topLeftCell="M1" workbookViewId="0">
      <selection activeCell="K7" sqref="K7"/>
    </sheetView>
  </sheetViews>
  <sheetFormatPr baseColWidth="10" defaultColWidth="8.83203125" defaultRowHeight="15" x14ac:dyDescent="0.2"/>
  <cols>
    <col min="1" max="1" width="15.6640625" style="129" customWidth="1"/>
    <col min="2" max="3" width="10.6640625" style="94" customWidth="1"/>
    <col min="4" max="5" width="10.6640625" style="80" customWidth="1"/>
    <col min="6" max="7" width="10.6640625" style="94" customWidth="1"/>
    <col min="8" max="9" width="10.6640625" style="80" customWidth="1"/>
    <col min="10" max="11" width="10.6640625" style="94" customWidth="1"/>
    <col min="12" max="13" width="10.6640625" style="80" customWidth="1"/>
    <col min="14" max="15" width="10.6640625" style="94" customWidth="1"/>
    <col min="16" max="17" width="10.6640625" style="80" customWidth="1"/>
    <col min="18" max="19" width="10.6640625" style="94" customWidth="1"/>
    <col min="20" max="21" width="10.6640625" style="80" customWidth="1"/>
    <col min="22" max="23" width="10.6640625" style="94" customWidth="1"/>
    <col min="24" max="25" width="10.6640625" style="80" customWidth="1"/>
    <col min="26" max="27" width="10.6640625" style="94" customWidth="1"/>
    <col min="28" max="28" width="15.6640625" style="80" customWidth="1"/>
    <col min="29" max="30" width="10.6640625" style="94" customWidth="1"/>
    <col min="31" max="32" width="10.6640625" style="80" customWidth="1"/>
    <col min="33" max="34" width="15.6640625" style="95" customWidth="1"/>
  </cols>
  <sheetData>
    <row r="1" spans="1:34" ht="61.5" customHeight="1" x14ac:dyDescent="0.2">
      <c r="A1" s="130" t="s">
        <v>372</v>
      </c>
      <c r="B1" s="162" t="s">
        <v>324</v>
      </c>
      <c r="C1" s="162"/>
      <c r="D1" s="161" t="s">
        <v>325</v>
      </c>
      <c r="E1" s="161"/>
      <c r="F1" s="162" t="s">
        <v>326</v>
      </c>
      <c r="G1" s="162"/>
      <c r="H1" s="161" t="s">
        <v>244</v>
      </c>
      <c r="I1" s="161"/>
      <c r="J1" s="162" t="s">
        <v>247</v>
      </c>
      <c r="K1" s="162"/>
      <c r="L1" s="161" t="s">
        <v>249</v>
      </c>
      <c r="M1" s="161"/>
      <c r="N1" s="162" t="s">
        <v>251</v>
      </c>
      <c r="O1" s="162"/>
      <c r="P1" s="161" t="s">
        <v>254</v>
      </c>
      <c r="Q1" s="161"/>
      <c r="R1" s="162" t="s">
        <v>327</v>
      </c>
      <c r="S1" s="162"/>
      <c r="T1" s="161" t="s">
        <v>258</v>
      </c>
      <c r="U1" s="161"/>
      <c r="V1" s="162" t="s">
        <v>261</v>
      </c>
      <c r="W1" s="162"/>
      <c r="X1" s="161" t="s">
        <v>265</v>
      </c>
      <c r="Y1" s="161"/>
      <c r="Z1" s="162" t="s">
        <v>269</v>
      </c>
      <c r="AA1" s="162"/>
      <c r="AB1" s="169" t="s">
        <v>282</v>
      </c>
      <c r="AC1" s="168" t="s">
        <v>272</v>
      </c>
      <c r="AD1" s="168"/>
      <c r="AE1" s="161" t="s">
        <v>275</v>
      </c>
      <c r="AF1" s="161"/>
      <c r="AG1" s="160" t="s">
        <v>315</v>
      </c>
      <c r="AH1" s="160"/>
    </row>
    <row r="2" spans="1:34" ht="80" customHeight="1" x14ac:dyDescent="0.2">
      <c r="A2" s="130" t="s">
        <v>371</v>
      </c>
      <c r="B2" s="162" t="s">
        <v>240</v>
      </c>
      <c r="C2" s="162"/>
      <c r="D2" s="161" t="s">
        <v>241</v>
      </c>
      <c r="E2" s="161"/>
      <c r="F2" s="162" t="s">
        <v>280</v>
      </c>
      <c r="G2" s="162"/>
      <c r="H2" s="161" t="s">
        <v>245</v>
      </c>
      <c r="I2" s="161"/>
      <c r="J2" s="162" t="s">
        <v>248</v>
      </c>
      <c r="K2" s="162"/>
      <c r="L2" s="161" t="s">
        <v>250</v>
      </c>
      <c r="M2" s="161"/>
      <c r="N2" s="162" t="s">
        <v>252</v>
      </c>
      <c r="O2" s="162"/>
      <c r="P2" s="161" t="s">
        <v>255</v>
      </c>
      <c r="Q2" s="161"/>
      <c r="R2" s="162" t="s">
        <v>257</v>
      </c>
      <c r="S2" s="162"/>
      <c r="T2" s="161" t="s">
        <v>259</v>
      </c>
      <c r="U2" s="161"/>
      <c r="V2" s="162" t="s">
        <v>262</v>
      </c>
      <c r="W2" s="162"/>
      <c r="X2" s="161" t="s">
        <v>377</v>
      </c>
      <c r="Y2" s="161"/>
      <c r="Z2" s="162" t="s">
        <v>270</v>
      </c>
      <c r="AA2" s="162"/>
      <c r="AB2" s="169"/>
      <c r="AC2" s="168" t="s">
        <v>273</v>
      </c>
      <c r="AD2" s="168"/>
      <c r="AE2" s="161" t="s">
        <v>276</v>
      </c>
      <c r="AF2" s="161"/>
      <c r="AG2" s="160"/>
      <c r="AH2" s="160"/>
    </row>
    <row r="3" spans="1:34" ht="58" customHeight="1" x14ac:dyDescent="0.2">
      <c r="A3" s="131" t="s">
        <v>129</v>
      </c>
      <c r="B3" s="162">
        <v>3</v>
      </c>
      <c r="C3" s="162"/>
      <c r="D3" s="161">
        <v>3</v>
      </c>
      <c r="E3" s="161"/>
      <c r="F3" s="162">
        <v>4</v>
      </c>
      <c r="G3" s="162"/>
      <c r="H3" s="161">
        <v>4</v>
      </c>
      <c r="I3" s="161"/>
      <c r="J3" s="162">
        <v>6</v>
      </c>
      <c r="K3" s="162"/>
      <c r="L3" s="161">
        <v>6</v>
      </c>
      <c r="M3" s="161"/>
      <c r="N3" s="162">
        <v>5</v>
      </c>
      <c r="O3" s="162"/>
      <c r="P3" s="161">
        <v>5</v>
      </c>
      <c r="Q3" s="161"/>
      <c r="R3" s="162">
        <v>5</v>
      </c>
      <c r="S3" s="162"/>
      <c r="T3" s="161">
        <v>4</v>
      </c>
      <c r="U3" s="161"/>
      <c r="V3" s="162">
        <v>4</v>
      </c>
      <c r="W3" s="162"/>
      <c r="X3" s="161" t="s">
        <v>283</v>
      </c>
      <c r="Y3" s="161"/>
      <c r="Z3" s="168" t="s">
        <v>283</v>
      </c>
      <c r="AA3" s="168"/>
      <c r="AB3" s="70">
        <v>4</v>
      </c>
      <c r="AC3" s="168">
        <v>7</v>
      </c>
      <c r="AD3" s="168"/>
      <c r="AE3" s="161">
        <v>5</v>
      </c>
      <c r="AF3" s="161"/>
      <c r="AG3" s="160" t="s">
        <v>316</v>
      </c>
      <c r="AH3" s="167" t="s">
        <v>322</v>
      </c>
    </row>
    <row r="4" spans="1:34" ht="61.5" customHeight="1" x14ac:dyDescent="0.2">
      <c r="A4" s="131"/>
      <c r="B4" s="71" t="s">
        <v>121</v>
      </c>
      <c r="C4" s="71" t="s">
        <v>317</v>
      </c>
      <c r="D4" s="70" t="s">
        <v>121</v>
      </c>
      <c r="E4" s="70" t="s">
        <v>317</v>
      </c>
      <c r="F4" s="71" t="s">
        <v>121</v>
      </c>
      <c r="G4" s="71" t="s">
        <v>317</v>
      </c>
      <c r="H4" s="70" t="s">
        <v>121</v>
      </c>
      <c r="I4" s="70" t="s">
        <v>317</v>
      </c>
      <c r="J4" s="71" t="s">
        <v>121</v>
      </c>
      <c r="K4" s="71" t="s">
        <v>317</v>
      </c>
      <c r="L4" s="70" t="s">
        <v>121</v>
      </c>
      <c r="M4" s="70" t="s">
        <v>317</v>
      </c>
      <c r="N4" s="71" t="s">
        <v>121</v>
      </c>
      <c r="O4" s="71" t="s">
        <v>317</v>
      </c>
      <c r="P4" s="70" t="s">
        <v>121</v>
      </c>
      <c r="Q4" s="70" t="s">
        <v>317</v>
      </c>
      <c r="R4" s="71" t="s">
        <v>121</v>
      </c>
      <c r="S4" s="71" t="s">
        <v>317</v>
      </c>
      <c r="T4" s="70" t="s">
        <v>121</v>
      </c>
      <c r="U4" s="70" t="s">
        <v>317</v>
      </c>
      <c r="V4" s="71" t="s">
        <v>121</v>
      </c>
      <c r="W4" s="71" t="s">
        <v>317</v>
      </c>
      <c r="X4" s="70" t="s">
        <v>121</v>
      </c>
      <c r="Y4" s="70" t="s">
        <v>317</v>
      </c>
      <c r="Z4" s="71" t="s">
        <v>121</v>
      </c>
      <c r="AA4" s="71" t="s">
        <v>317</v>
      </c>
      <c r="AB4" s="70" t="s">
        <v>329</v>
      </c>
      <c r="AC4" s="71" t="s">
        <v>121</v>
      </c>
      <c r="AD4" s="71" t="s">
        <v>317</v>
      </c>
      <c r="AE4" s="70" t="s">
        <v>121</v>
      </c>
      <c r="AF4" s="70" t="s">
        <v>317</v>
      </c>
      <c r="AG4" s="160"/>
      <c r="AH4" s="167"/>
    </row>
    <row r="5" spans="1:34" x14ac:dyDescent="0.2">
      <c r="A5" s="132" t="s">
        <v>54</v>
      </c>
      <c r="B5" s="72">
        <v>3.9858682851707585</v>
      </c>
      <c r="C5" s="73">
        <f>IF(B5&lt;$B$74, 1,0)</f>
        <v>1</v>
      </c>
      <c r="D5" s="74">
        <v>2.2573363431151239</v>
      </c>
      <c r="E5" s="75">
        <f>IF(D5&lt;$D$74, 1,0)</f>
        <v>1</v>
      </c>
      <c r="F5" s="72">
        <v>0</v>
      </c>
      <c r="G5" s="73">
        <f>IF(F5&gt;$F$76, 1,0)</f>
        <v>0</v>
      </c>
      <c r="H5" s="76">
        <v>0.74</v>
      </c>
      <c r="I5" s="75">
        <f>IF(H5&lt;$H$74, 1,0)</f>
        <v>1</v>
      </c>
      <c r="J5" s="72">
        <v>2.9179757029889797</v>
      </c>
      <c r="K5" s="73">
        <f>IF(J5&lt;$J$74, 1,0)</f>
        <v>0</v>
      </c>
      <c r="L5" s="76">
        <v>0.53</v>
      </c>
      <c r="M5" s="75">
        <f>IF(L5&lt;$L$74, 1,0)</f>
        <v>0</v>
      </c>
      <c r="N5" s="77">
        <v>0.14341715269146188</v>
      </c>
      <c r="O5" s="73">
        <f>IF(N5=0, 1,0)</f>
        <v>0</v>
      </c>
      <c r="P5" s="78">
        <v>9.9349092149999993</v>
      </c>
      <c r="Q5" s="75">
        <f>IF(P5&gt;$P$76, 1,0)</f>
        <v>0</v>
      </c>
      <c r="R5" s="79">
        <v>1674.791254404</v>
      </c>
      <c r="S5" s="73">
        <f>IF(R5&gt;$R$76, 1,0)</f>
        <v>0</v>
      </c>
      <c r="T5" s="76">
        <v>80</v>
      </c>
      <c r="U5" s="75">
        <f>IF(T5&lt;$T$74, 1,0)</f>
        <v>0</v>
      </c>
      <c r="V5" s="72">
        <v>5.9006333346445849</v>
      </c>
      <c r="W5" s="73">
        <f>IF(V5&lt;$V$74, 1,0)</f>
        <v>0</v>
      </c>
      <c r="X5" s="80">
        <v>30.43</v>
      </c>
      <c r="Y5" s="61">
        <f>IF(X5&gt;$X$76, 1,0)</f>
        <v>0</v>
      </c>
      <c r="Z5" s="81"/>
      <c r="AA5" s="73"/>
      <c r="AB5" s="61">
        <f t="shared" ref="AB5:AB36" si="0">Y5+AA5</f>
        <v>0</v>
      </c>
      <c r="AC5" s="82">
        <v>4.4906900328587102E-2</v>
      </c>
      <c r="AD5" s="73">
        <f>IF(AC5&gt;$AC$76, 1,0)</f>
        <v>0</v>
      </c>
      <c r="AE5" s="80">
        <v>57</v>
      </c>
      <c r="AF5" s="61">
        <f>IF(AE5&gt;=$AE$76, 1,0)</f>
        <v>0</v>
      </c>
      <c r="AG5" s="83">
        <f>SUM(C5*$B$3,E5*$D$3,G5*$F$3,I5*$H$3,K5*$J$3,M5*$L$3,O5*$N$3,Q5*$P$3,S5*$R$3,U5*$T$3,W5*$V$3,AB5*$AB$3,AD5*$AC$3,AF5*$AE$3)/SUM($B$3:$AE$3)</f>
        <v>0.15384615384615385</v>
      </c>
      <c r="AH5" s="84">
        <f>IF(AG5&gt;AG$76,3,IF(AG5&lt;AG$74,1,2))</f>
        <v>1</v>
      </c>
    </row>
    <row r="6" spans="1:34" x14ac:dyDescent="0.2">
      <c r="A6" s="132" t="s">
        <v>55</v>
      </c>
      <c r="B6" s="72">
        <v>6.2267107217951114</v>
      </c>
      <c r="C6" s="73">
        <f t="shared" ref="C6:C69" si="1">IF(B6&lt;$B$74, 1,0)</f>
        <v>0</v>
      </c>
      <c r="D6" s="74">
        <v>2.1223000178511215</v>
      </c>
      <c r="E6" s="75">
        <f t="shared" ref="E6:E69" si="2">IF(D6&lt;$D$74, 1,0)</f>
        <v>1</v>
      </c>
      <c r="F6" s="72">
        <v>7.7114427860000001</v>
      </c>
      <c r="G6" s="73">
        <f t="shared" ref="G6:G69" si="3">IF(F6&gt;$F$76, 1,0)</f>
        <v>0</v>
      </c>
      <c r="H6" s="76">
        <v>5.75</v>
      </c>
      <c r="I6" s="75">
        <f t="shared" ref="I6:I69" si="4">IF(H6&lt;$H$74, 1,0)</f>
        <v>0</v>
      </c>
      <c r="J6" s="72">
        <v>2.5442118360017463</v>
      </c>
      <c r="K6" s="73">
        <f t="shared" ref="K6:K69" si="5">IF(J6&lt;$J$74, 1,0)</f>
        <v>0</v>
      </c>
      <c r="L6" s="76">
        <v>1.1000000000000001</v>
      </c>
      <c r="M6" s="75">
        <f t="shared" ref="M6:M69" si="6">IF(L6&lt;$L$74, 1,0)</f>
        <v>0</v>
      </c>
      <c r="N6" s="77">
        <v>0.10714943917983534</v>
      </c>
      <c r="O6" s="73">
        <f t="shared" ref="O6:O69" si="7">IF(N6=0, 1,0)</f>
        <v>0</v>
      </c>
      <c r="P6" s="78">
        <v>23.842052811999999</v>
      </c>
      <c r="Q6" s="75">
        <f t="shared" ref="Q6:Q69" si="8">IF(P6&gt;$P$76, 1,0)</f>
        <v>1</v>
      </c>
      <c r="R6" s="79">
        <v>2072.73761702</v>
      </c>
      <c r="S6" s="73">
        <f t="shared" ref="S6:S69" si="9">IF(R6&gt;$R$76, 1,0)</f>
        <v>1</v>
      </c>
      <c r="T6" s="76">
        <v>27</v>
      </c>
      <c r="U6" s="75">
        <f t="shared" ref="U6:U69" si="10">IF(T6&lt;$T$74, 1,0)</f>
        <v>1</v>
      </c>
      <c r="V6" s="72">
        <v>5.7024014441738968</v>
      </c>
      <c r="W6" s="73">
        <f t="shared" ref="W6:W69" si="11">IF(V6&lt;$V$74, 1,0)</f>
        <v>0</v>
      </c>
      <c r="X6" s="74"/>
      <c r="Y6" s="61"/>
      <c r="Z6" s="81">
        <v>5.2</v>
      </c>
      <c r="AA6" s="73">
        <f>IF(Z6&lt;$Z$74, 1,0)</f>
        <v>0</v>
      </c>
      <c r="AB6" s="61">
        <f t="shared" si="0"/>
        <v>0</v>
      </c>
      <c r="AC6" s="82">
        <v>4.04185988219075E-2</v>
      </c>
      <c r="AD6" s="73">
        <f t="shared" ref="AD6:AD69" si="12">IF(AC6&gt;$AC$76, 1,0)</f>
        <v>0</v>
      </c>
      <c r="AE6" s="80">
        <v>64</v>
      </c>
      <c r="AF6" s="61">
        <f t="shared" ref="AF6:AF69" si="13">IF(AE6&gt;=$AE$76, 1,0)</f>
        <v>0</v>
      </c>
      <c r="AG6" s="83">
        <f t="shared" ref="AG6:AG69" si="14">SUM(C6*$B$3,E6*$D$3,G6*$F$3,I6*$H$3,K6*$J$3,M6*$L$3,O6*$N$3,Q6*$P$3,S6*$R$3,U6*$T$3,W6*$V$3,AB6*$AB$3,AD6*$AC$3,AF6*$AE$3)/SUM($B$3:$AE$3)</f>
        <v>0.26153846153846155</v>
      </c>
      <c r="AH6" s="84">
        <f t="shared" ref="AH6:AH69" si="15">IF(AG6&gt;AG$76,3,IF(AG6&lt;AG$74,1,2))</f>
        <v>2</v>
      </c>
    </row>
    <row r="7" spans="1:34" x14ac:dyDescent="0.2">
      <c r="A7" s="132" t="s">
        <v>56</v>
      </c>
      <c r="B7" s="72">
        <v>6.3893420337139757</v>
      </c>
      <c r="C7" s="73">
        <f t="shared" si="1"/>
        <v>0</v>
      </c>
      <c r="D7" s="74">
        <v>4.3907793633369927</v>
      </c>
      <c r="E7" s="75">
        <f t="shared" si="2"/>
        <v>0</v>
      </c>
      <c r="F7" s="72">
        <v>5.263157895</v>
      </c>
      <c r="G7" s="73">
        <f t="shared" si="3"/>
        <v>0</v>
      </c>
      <c r="H7" s="76">
        <v>2.48</v>
      </c>
      <c r="I7" s="75">
        <f t="shared" si="4"/>
        <v>0</v>
      </c>
      <c r="J7" s="72">
        <v>0</v>
      </c>
      <c r="K7" s="73">
        <f t="shared" si="5"/>
        <v>1</v>
      </c>
      <c r="L7" s="76">
        <v>0.42</v>
      </c>
      <c r="M7" s="75">
        <f t="shared" si="6"/>
        <v>1</v>
      </c>
      <c r="N7" s="77">
        <v>0</v>
      </c>
      <c r="O7" s="73">
        <f t="shared" si="7"/>
        <v>1</v>
      </c>
      <c r="P7" s="78">
        <v>7.9277624729999996</v>
      </c>
      <c r="Q7" s="75">
        <f t="shared" si="8"/>
        <v>0</v>
      </c>
      <c r="R7" s="79">
        <v>1279.4507723510001</v>
      </c>
      <c r="S7" s="73">
        <f t="shared" si="9"/>
        <v>0</v>
      </c>
      <c r="T7" s="76">
        <v>88</v>
      </c>
      <c r="U7" s="75">
        <f t="shared" si="10"/>
        <v>0</v>
      </c>
      <c r="V7" s="72">
        <v>4.5363817818907641</v>
      </c>
      <c r="W7" s="73">
        <f t="shared" si="11"/>
        <v>0</v>
      </c>
      <c r="X7" s="85">
        <v>57.89</v>
      </c>
      <c r="Y7" s="61">
        <f t="shared" ref="Y7:Y69" si="16">IF(X7&gt;$X$76, 1,0)</f>
        <v>0</v>
      </c>
      <c r="Z7" s="81"/>
      <c r="AA7" s="73"/>
      <c r="AB7" s="61">
        <f t="shared" si="0"/>
        <v>0</v>
      </c>
      <c r="AC7" s="82">
        <v>0.104143337066069</v>
      </c>
      <c r="AD7" s="73">
        <f t="shared" si="12"/>
        <v>1</v>
      </c>
      <c r="AE7" s="80">
        <v>66</v>
      </c>
      <c r="AF7" s="61">
        <f t="shared" si="13"/>
        <v>1</v>
      </c>
      <c r="AG7" s="83">
        <f t="shared" si="14"/>
        <v>0.44615384615384618</v>
      </c>
      <c r="AH7" s="84">
        <f t="shared" si="15"/>
        <v>3</v>
      </c>
    </row>
    <row r="8" spans="1:34" x14ac:dyDescent="0.2">
      <c r="A8" s="132" t="s">
        <v>57</v>
      </c>
      <c r="B8" s="72">
        <v>7.3332557327435692</v>
      </c>
      <c r="C8" s="73">
        <f t="shared" si="1"/>
        <v>0</v>
      </c>
      <c r="D8" s="74">
        <v>2.329192546583851</v>
      </c>
      <c r="E8" s="75">
        <f t="shared" si="2"/>
        <v>1</v>
      </c>
      <c r="F8" s="72">
        <v>29.41176471</v>
      </c>
      <c r="G8" s="73">
        <f t="shared" si="3"/>
        <v>1</v>
      </c>
      <c r="H8" s="76">
        <v>1.83</v>
      </c>
      <c r="I8" s="75">
        <f t="shared" si="4"/>
        <v>0</v>
      </c>
      <c r="J8" s="72">
        <v>1.8210292457296864</v>
      </c>
      <c r="K8" s="73">
        <f t="shared" si="5"/>
        <v>0</v>
      </c>
      <c r="L8" s="76">
        <v>0.45</v>
      </c>
      <c r="M8" s="75">
        <f t="shared" si="6"/>
        <v>0</v>
      </c>
      <c r="N8" s="77">
        <v>9.0733123639003141E-2</v>
      </c>
      <c r="O8" s="73">
        <f t="shared" si="7"/>
        <v>0</v>
      </c>
      <c r="P8" s="78">
        <v>21.718412082</v>
      </c>
      <c r="Q8" s="75">
        <f t="shared" si="8"/>
        <v>1</v>
      </c>
      <c r="R8" s="79">
        <v>1530.829630531</v>
      </c>
      <c r="S8" s="73">
        <f t="shared" si="9"/>
        <v>0</v>
      </c>
      <c r="T8" s="76">
        <v>71</v>
      </c>
      <c r="U8" s="75">
        <f t="shared" si="10"/>
        <v>0</v>
      </c>
      <c r="V8" s="72">
        <v>7.180340228454491</v>
      </c>
      <c r="W8" s="73">
        <f t="shared" si="11"/>
        <v>0</v>
      </c>
      <c r="X8" s="85">
        <v>47.06</v>
      </c>
      <c r="Y8" s="61">
        <f t="shared" si="16"/>
        <v>0</v>
      </c>
      <c r="Z8" s="81"/>
      <c r="AA8" s="73"/>
      <c r="AB8" s="61">
        <f t="shared" si="0"/>
        <v>0</v>
      </c>
      <c r="AC8" s="82">
        <v>8.1775700934579407E-2</v>
      </c>
      <c r="AD8" s="73">
        <f t="shared" si="12"/>
        <v>1</v>
      </c>
      <c r="AE8" s="80">
        <v>66</v>
      </c>
      <c r="AF8" s="61">
        <f t="shared" si="13"/>
        <v>1</v>
      </c>
      <c r="AG8" s="83">
        <f t="shared" si="14"/>
        <v>0.36923076923076925</v>
      </c>
      <c r="AH8" s="84">
        <f t="shared" si="15"/>
        <v>3</v>
      </c>
    </row>
    <row r="9" spans="1:34" x14ac:dyDescent="0.2">
      <c r="A9" s="132" t="s">
        <v>58</v>
      </c>
      <c r="B9" s="72">
        <v>6.9084628670120898</v>
      </c>
      <c r="C9" s="73">
        <f t="shared" si="1"/>
        <v>0</v>
      </c>
      <c r="D9" s="74">
        <v>3.9481105470953191</v>
      </c>
      <c r="E9" s="75">
        <f t="shared" si="2"/>
        <v>0</v>
      </c>
      <c r="F9" s="72">
        <v>9.0909090910000003</v>
      </c>
      <c r="G9" s="73">
        <f t="shared" si="3"/>
        <v>0</v>
      </c>
      <c r="H9" s="76">
        <v>0.56000000000000005</v>
      </c>
      <c r="I9" s="75">
        <f t="shared" si="4"/>
        <v>1</v>
      </c>
      <c r="J9" s="72">
        <v>4.1514447027565593</v>
      </c>
      <c r="K9" s="73">
        <f t="shared" si="5"/>
        <v>0</v>
      </c>
      <c r="L9" s="76">
        <v>0.25</v>
      </c>
      <c r="M9" s="75">
        <f t="shared" si="6"/>
        <v>1</v>
      </c>
      <c r="N9" s="77">
        <v>0</v>
      </c>
      <c r="O9" s="73">
        <f t="shared" si="7"/>
        <v>1</v>
      </c>
      <c r="P9" s="78">
        <v>8.9930740539999992</v>
      </c>
      <c r="Q9" s="75">
        <f t="shared" si="8"/>
        <v>0</v>
      </c>
      <c r="R9" s="79">
        <v>683.01769636799997</v>
      </c>
      <c r="S9" s="73">
        <f t="shared" si="9"/>
        <v>0</v>
      </c>
      <c r="T9" s="76">
        <v>93</v>
      </c>
      <c r="U9" s="75">
        <f t="shared" si="10"/>
        <v>0</v>
      </c>
      <c r="V9" s="72">
        <v>8.2216558414864753</v>
      </c>
      <c r="W9" s="73">
        <f t="shared" si="11"/>
        <v>0</v>
      </c>
      <c r="X9" s="85">
        <v>36.36</v>
      </c>
      <c r="Y9" s="61">
        <f t="shared" si="16"/>
        <v>0</v>
      </c>
      <c r="Z9" s="81"/>
      <c r="AA9" s="73"/>
      <c r="AB9" s="61">
        <f t="shared" si="0"/>
        <v>0</v>
      </c>
      <c r="AC9" s="82">
        <v>6.9620253164557E-2</v>
      </c>
      <c r="AD9" s="73">
        <f t="shared" si="12"/>
        <v>0</v>
      </c>
      <c r="AF9" s="61">
        <f t="shared" si="13"/>
        <v>0</v>
      </c>
      <c r="AG9" s="83">
        <f t="shared" si="14"/>
        <v>0.23076923076923078</v>
      </c>
      <c r="AH9" s="84">
        <f t="shared" si="15"/>
        <v>2</v>
      </c>
    </row>
    <row r="10" spans="1:34" x14ac:dyDescent="0.2">
      <c r="A10" s="132" t="s">
        <v>59</v>
      </c>
      <c r="B10" s="72">
        <v>7.2341606026333203</v>
      </c>
      <c r="C10" s="73">
        <f t="shared" si="1"/>
        <v>0</v>
      </c>
      <c r="D10" s="74">
        <v>7.1954771286619845</v>
      </c>
      <c r="E10" s="75">
        <f t="shared" si="2"/>
        <v>0</v>
      </c>
      <c r="F10" s="72">
        <v>1.111111111</v>
      </c>
      <c r="G10" s="73">
        <f t="shared" si="3"/>
        <v>0</v>
      </c>
      <c r="H10" s="76">
        <v>2.98</v>
      </c>
      <c r="I10" s="75">
        <f t="shared" si="4"/>
        <v>0</v>
      </c>
      <c r="J10" s="72">
        <v>1.1900455073402008</v>
      </c>
      <c r="K10" s="73">
        <f t="shared" si="5"/>
        <v>0</v>
      </c>
      <c r="L10" s="76">
        <v>0.64</v>
      </c>
      <c r="M10" s="75">
        <f t="shared" si="6"/>
        <v>0</v>
      </c>
      <c r="N10" s="77">
        <v>3.1754096278419915E-2</v>
      </c>
      <c r="O10" s="73">
        <f t="shared" si="7"/>
        <v>0</v>
      </c>
      <c r="P10" s="78">
        <v>19.178789041000002</v>
      </c>
      <c r="Q10" s="75">
        <f t="shared" si="8"/>
        <v>1</v>
      </c>
      <c r="R10" s="79">
        <v>1681.817214144</v>
      </c>
      <c r="S10" s="73">
        <f t="shared" si="9"/>
        <v>0</v>
      </c>
      <c r="T10" s="76">
        <v>56</v>
      </c>
      <c r="U10" s="75">
        <f t="shared" si="10"/>
        <v>1</v>
      </c>
      <c r="V10" s="72">
        <v>5.7729498811734477</v>
      </c>
      <c r="W10" s="73">
        <f t="shared" si="11"/>
        <v>0</v>
      </c>
      <c r="X10" s="85">
        <v>44.44</v>
      </c>
      <c r="Y10" s="61">
        <f t="shared" si="16"/>
        <v>0</v>
      </c>
      <c r="Z10" s="81"/>
      <c r="AA10" s="73"/>
      <c r="AB10" s="61">
        <f t="shared" si="0"/>
        <v>0</v>
      </c>
      <c r="AC10" s="82">
        <v>7.0134575569358204E-2</v>
      </c>
      <c r="AD10" s="73">
        <f t="shared" si="12"/>
        <v>0</v>
      </c>
      <c r="AE10" s="80">
        <v>53</v>
      </c>
      <c r="AF10" s="61">
        <f t="shared" si="13"/>
        <v>0</v>
      </c>
      <c r="AG10" s="83">
        <f t="shared" si="14"/>
        <v>0.13846153846153847</v>
      </c>
      <c r="AH10" s="84">
        <f t="shared" si="15"/>
        <v>1</v>
      </c>
    </row>
    <row r="11" spans="1:34" x14ac:dyDescent="0.2">
      <c r="A11" s="132" t="s">
        <v>60</v>
      </c>
      <c r="B11" s="72">
        <v>8.4604925215289306</v>
      </c>
      <c r="C11" s="73">
        <f t="shared" si="1"/>
        <v>0</v>
      </c>
      <c r="D11" s="74">
        <v>3.5855821853179846</v>
      </c>
      <c r="E11" s="75">
        <f t="shared" si="2"/>
        <v>0</v>
      </c>
      <c r="F11" s="72">
        <v>20.58823529</v>
      </c>
      <c r="G11" s="73">
        <f t="shared" si="3"/>
        <v>1</v>
      </c>
      <c r="H11" s="76">
        <v>4.49</v>
      </c>
      <c r="I11" s="75">
        <f t="shared" si="4"/>
        <v>0</v>
      </c>
      <c r="J11" s="72">
        <v>1.6327596904287627</v>
      </c>
      <c r="K11" s="73">
        <f t="shared" si="5"/>
        <v>0</v>
      </c>
      <c r="L11" s="76">
        <v>0.81</v>
      </c>
      <c r="M11" s="75">
        <f t="shared" si="6"/>
        <v>0</v>
      </c>
      <c r="N11" s="77">
        <v>0</v>
      </c>
      <c r="O11" s="73">
        <f t="shared" si="7"/>
        <v>1</v>
      </c>
      <c r="P11" s="78">
        <v>15.847353172</v>
      </c>
      <c r="Q11" s="75">
        <f t="shared" si="8"/>
        <v>0</v>
      </c>
      <c r="R11" s="79">
        <v>1906.3180827890001</v>
      </c>
      <c r="S11" s="73">
        <f t="shared" si="9"/>
        <v>1</v>
      </c>
      <c r="T11" s="76">
        <v>82.5</v>
      </c>
      <c r="U11" s="75">
        <f t="shared" si="10"/>
        <v>0</v>
      </c>
      <c r="V11" s="72">
        <v>6.4554132674881179</v>
      </c>
      <c r="W11" s="73">
        <f t="shared" si="11"/>
        <v>0</v>
      </c>
      <c r="X11" s="85">
        <v>64.709999999999994</v>
      </c>
      <c r="Y11" s="61">
        <f t="shared" si="16"/>
        <v>1</v>
      </c>
      <c r="Z11" s="81"/>
      <c r="AA11" s="73"/>
      <c r="AB11" s="61">
        <f t="shared" si="0"/>
        <v>1</v>
      </c>
      <c r="AC11" s="82">
        <v>9.9910793933987496E-2</v>
      </c>
      <c r="AD11" s="73">
        <f t="shared" si="12"/>
        <v>1</v>
      </c>
      <c r="AE11" s="80">
        <v>66</v>
      </c>
      <c r="AF11" s="61">
        <f t="shared" si="13"/>
        <v>1</v>
      </c>
      <c r="AG11" s="83">
        <f t="shared" si="14"/>
        <v>0.46153846153846156</v>
      </c>
      <c r="AH11" s="84">
        <f t="shared" si="15"/>
        <v>3</v>
      </c>
    </row>
    <row r="12" spans="1:34" x14ac:dyDescent="0.2">
      <c r="A12" s="132" t="s">
        <v>61</v>
      </c>
      <c r="B12" s="72">
        <v>9.5087163232963547</v>
      </c>
      <c r="C12" s="73">
        <f t="shared" si="1"/>
        <v>0</v>
      </c>
      <c r="D12" s="74">
        <v>3.9840637450199203</v>
      </c>
      <c r="E12" s="75">
        <f t="shared" si="2"/>
        <v>0</v>
      </c>
      <c r="F12" s="72">
        <v>7.1428571429999996</v>
      </c>
      <c r="G12" s="73">
        <f t="shared" si="3"/>
        <v>0</v>
      </c>
      <c r="H12" s="76">
        <v>7.8</v>
      </c>
      <c r="I12" s="75">
        <f t="shared" si="4"/>
        <v>0</v>
      </c>
      <c r="J12" s="72">
        <v>0</v>
      </c>
      <c r="K12" s="73">
        <f t="shared" si="5"/>
        <v>1</v>
      </c>
      <c r="L12" s="76">
        <v>0.92</v>
      </c>
      <c r="M12" s="75">
        <f t="shared" si="6"/>
        <v>0</v>
      </c>
      <c r="N12" s="77">
        <v>0</v>
      </c>
      <c r="O12" s="73">
        <f t="shared" si="7"/>
        <v>1</v>
      </c>
      <c r="P12" s="78">
        <v>16.929095032999999</v>
      </c>
      <c r="Q12" s="75">
        <f t="shared" si="8"/>
        <v>0</v>
      </c>
      <c r="R12" s="79">
        <v>1820.497452802</v>
      </c>
      <c r="S12" s="73">
        <f t="shared" si="9"/>
        <v>0</v>
      </c>
      <c r="T12" s="76">
        <v>95</v>
      </c>
      <c r="U12" s="75">
        <f t="shared" si="10"/>
        <v>0</v>
      </c>
      <c r="V12" s="72">
        <v>14.757485324500704</v>
      </c>
      <c r="W12" s="73">
        <f t="shared" si="11"/>
        <v>0</v>
      </c>
      <c r="X12" s="85">
        <v>42.86</v>
      </c>
      <c r="Y12" s="61">
        <f t="shared" si="16"/>
        <v>0</v>
      </c>
      <c r="Z12" s="81"/>
      <c r="AA12" s="73"/>
      <c r="AB12" s="61">
        <f t="shared" si="0"/>
        <v>0</v>
      </c>
      <c r="AC12" s="82">
        <v>4.4628099173553697E-2</v>
      </c>
      <c r="AD12" s="73">
        <f t="shared" si="12"/>
        <v>0</v>
      </c>
      <c r="AF12" s="61">
        <f t="shared" si="13"/>
        <v>0</v>
      </c>
      <c r="AG12" s="83">
        <f t="shared" si="14"/>
        <v>0.16923076923076924</v>
      </c>
      <c r="AH12" s="84">
        <f t="shared" si="15"/>
        <v>1</v>
      </c>
    </row>
    <row r="13" spans="1:34" x14ac:dyDescent="0.2">
      <c r="A13" s="132" t="s">
        <v>62</v>
      </c>
      <c r="B13" s="72">
        <v>4.3808787527380497</v>
      </c>
      <c r="C13" s="73">
        <f t="shared" si="1"/>
        <v>1</v>
      </c>
      <c r="D13" s="74">
        <v>2.4331903662157703</v>
      </c>
      <c r="E13" s="75">
        <f t="shared" si="2"/>
        <v>1</v>
      </c>
      <c r="F13" s="72">
        <v>4.8951048950000002</v>
      </c>
      <c r="G13" s="73">
        <f t="shared" si="3"/>
        <v>0</v>
      </c>
      <c r="H13" s="76">
        <v>1.68</v>
      </c>
      <c r="I13" s="75">
        <f t="shared" si="4"/>
        <v>0</v>
      </c>
      <c r="J13" s="72">
        <v>0</v>
      </c>
      <c r="K13" s="73">
        <f t="shared" si="5"/>
        <v>1</v>
      </c>
      <c r="L13" s="76">
        <v>0.86</v>
      </c>
      <c r="M13" s="75">
        <f t="shared" si="6"/>
        <v>0</v>
      </c>
      <c r="N13" s="77">
        <v>0.15106652969967974</v>
      </c>
      <c r="O13" s="73">
        <f t="shared" si="7"/>
        <v>0</v>
      </c>
      <c r="P13" s="78">
        <v>15.364313319000001</v>
      </c>
      <c r="Q13" s="75">
        <f t="shared" si="8"/>
        <v>0</v>
      </c>
      <c r="R13" s="79">
        <v>1421.902175571</v>
      </c>
      <c r="S13" s="73">
        <f t="shared" si="9"/>
        <v>0</v>
      </c>
      <c r="T13" s="76">
        <v>53</v>
      </c>
      <c r="U13" s="75">
        <f t="shared" si="10"/>
        <v>1</v>
      </c>
      <c r="V13" s="72">
        <v>2.3932949448824177</v>
      </c>
      <c r="W13" s="73">
        <f t="shared" si="11"/>
        <v>1</v>
      </c>
      <c r="X13" s="74"/>
      <c r="Y13" s="61"/>
      <c r="Z13" s="81">
        <v>2.7</v>
      </c>
      <c r="AA13" s="73">
        <f>IF(Z13&lt;$Z$74, 1,0)</f>
        <v>1</v>
      </c>
      <c r="AB13" s="61">
        <f t="shared" si="0"/>
        <v>1</v>
      </c>
      <c r="AC13" s="82">
        <v>1.01035615054307E-2</v>
      </c>
      <c r="AD13" s="73">
        <f t="shared" si="12"/>
        <v>0</v>
      </c>
      <c r="AE13" s="80">
        <v>52</v>
      </c>
      <c r="AF13" s="61">
        <f t="shared" si="13"/>
        <v>0</v>
      </c>
      <c r="AG13" s="83">
        <f t="shared" si="14"/>
        <v>0.36923076923076925</v>
      </c>
      <c r="AH13" s="84">
        <f t="shared" si="15"/>
        <v>3</v>
      </c>
    </row>
    <row r="14" spans="1:34" x14ac:dyDescent="0.2">
      <c r="A14" s="132" t="s">
        <v>63</v>
      </c>
      <c r="B14" s="72">
        <v>4.8240374896627767</v>
      </c>
      <c r="C14" s="73">
        <f t="shared" si="1"/>
        <v>1</v>
      </c>
      <c r="D14" s="74">
        <v>3.0691219642380574</v>
      </c>
      <c r="E14" s="75">
        <f t="shared" si="2"/>
        <v>0</v>
      </c>
      <c r="F14" s="72">
        <v>0</v>
      </c>
      <c r="G14" s="73">
        <f t="shared" si="3"/>
        <v>0</v>
      </c>
      <c r="H14" s="76">
        <v>1.54</v>
      </c>
      <c r="I14" s="75">
        <f t="shared" si="4"/>
        <v>1</v>
      </c>
      <c r="J14" s="72">
        <v>0.53223196798092487</v>
      </c>
      <c r="K14" s="73">
        <f t="shared" si="5"/>
        <v>1</v>
      </c>
      <c r="L14" s="76">
        <v>0.62</v>
      </c>
      <c r="M14" s="75">
        <f t="shared" si="6"/>
        <v>0</v>
      </c>
      <c r="N14" s="77">
        <v>0.1296915933909164</v>
      </c>
      <c r="O14" s="73">
        <f t="shared" si="7"/>
        <v>0</v>
      </c>
      <c r="P14" s="78">
        <v>12.996328055999999</v>
      </c>
      <c r="Q14" s="75">
        <f t="shared" si="8"/>
        <v>0</v>
      </c>
      <c r="R14" s="79">
        <v>1130.0476780020001</v>
      </c>
      <c r="S14" s="73">
        <f t="shared" si="9"/>
        <v>0</v>
      </c>
      <c r="T14" s="76">
        <v>77</v>
      </c>
      <c r="U14" s="75">
        <f t="shared" si="10"/>
        <v>0</v>
      </c>
      <c r="V14" s="72">
        <v>4.296293909466347</v>
      </c>
      <c r="W14" s="73">
        <f t="shared" si="11"/>
        <v>0</v>
      </c>
      <c r="X14" s="85">
        <v>36.36</v>
      </c>
      <c r="Y14" s="61">
        <f t="shared" si="16"/>
        <v>0</v>
      </c>
      <c r="Z14" s="81"/>
      <c r="AA14" s="73"/>
      <c r="AB14" s="61">
        <f t="shared" si="0"/>
        <v>0</v>
      </c>
      <c r="AC14" s="82">
        <v>4.19657647708448E-2</v>
      </c>
      <c r="AD14" s="73">
        <f t="shared" si="12"/>
        <v>0</v>
      </c>
      <c r="AE14" s="80">
        <v>53</v>
      </c>
      <c r="AF14" s="61">
        <f t="shared" si="13"/>
        <v>0</v>
      </c>
      <c r="AG14" s="83">
        <f t="shared" si="14"/>
        <v>0.2</v>
      </c>
      <c r="AH14" s="84">
        <f t="shared" si="15"/>
        <v>2</v>
      </c>
    </row>
    <row r="15" spans="1:34" x14ac:dyDescent="0.2">
      <c r="A15" s="132" t="s">
        <v>64</v>
      </c>
      <c r="B15" s="72">
        <v>8.7706685837526965</v>
      </c>
      <c r="C15" s="73">
        <f t="shared" si="1"/>
        <v>0</v>
      </c>
      <c r="D15" s="74">
        <v>3.1669150521609537</v>
      </c>
      <c r="E15" s="75">
        <f t="shared" si="2"/>
        <v>0</v>
      </c>
      <c r="F15" s="72">
        <v>11.90476191</v>
      </c>
      <c r="G15" s="73">
        <f t="shared" si="3"/>
        <v>0</v>
      </c>
      <c r="H15" s="76">
        <v>4.51</v>
      </c>
      <c r="I15" s="75">
        <f t="shared" si="4"/>
        <v>0</v>
      </c>
      <c r="J15" s="72">
        <v>0.75912852045851364</v>
      </c>
      <c r="K15" s="73">
        <f t="shared" si="5"/>
        <v>0</v>
      </c>
      <c r="L15" s="76">
        <v>0.82</v>
      </c>
      <c r="M15" s="75">
        <f t="shared" si="6"/>
        <v>0</v>
      </c>
      <c r="N15" s="77">
        <v>0</v>
      </c>
      <c r="O15" s="73">
        <f t="shared" si="7"/>
        <v>1</v>
      </c>
      <c r="P15" s="78">
        <v>15.885393458999999</v>
      </c>
      <c r="Q15" s="75">
        <f t="shared" si="8"/>
        <v>0</v>
      </c>
      <c r="R15" s="79">
        <v>1455.261329422</v>
      </c>
      <c r="S15" s="73">
        <f t="shared" si="9"/>
        <v>0</v>
      </c>
      <c r="T15" s="76">
        <v>90</v>
      </c>
      <c r="U15" s="75">
        <f t="shared" si="10"/>
        <v>0</v>
      </c>
      <c r="V15" s="72">
        <v>10.423413965885654</v>
      </c>
      <c r="W15" s="73">
        <f t="shared" si="11"/>
        <v>0</v>
      </c>
      <c r="X15" s="85">
        <v>57.14</v>
      </c>
      <c r="Y15" s="61">
        <f t="shared" si="16"/>
        <v>0</v>
      </c>
      <c r="Z15" s="81"/>
      <c r="AA15" s="73"/>
      <c r="AB15" s="61">
        <f t="shared" si="0"/>
        <v>0</v>
      </c>
      <c r="AC15" s="82">
        <v>0.110355253212396</v>
      </c>
      <c r="AD15" s="73">
        <f t="shared" si="12"/>
        <v>1</v>
      </c>
      <c r="AE15" s="80">
        <v>72</v>
      </c>
      <c r="AF15" s="61">
        <f t="shared" si="13"/>
        <v>1</v>
      </c>
      <c r="AG15" s="83">
        <f t="shared" si="14"/>
        <v>0.26153846153846155</v>
      </c>
      <c r="AH15" s="84">
        <f t="shared" si="15"/>
        <v>2</v>
      </c>
    </row>
    <row r="16" spans="1:34" x14ac:dyDescent="0.2">
      <c r="A16" s="132" t="s">
        <v>65</v>
      </c>
      <c r="B16" s="72">
        <v>11.210762331838565</v>
      </c>
      <c r="C16" s="73">
        <f t="shared" si="1"/>
        <v>0</v>
      </c>
      <c r="D16" s="74">
        <v>8.064516129032258</v>
      </c>
      <c r="E16" s="75">
        <f t="shared" si="2"/>
        <v>0</v>
      </c>
      <c r="F16" s="72">
        <v>0</v>
      </c>
      <c r="G16" s="73">
        <f t="shared" si="3"/>
        <v>0</v>
      </c>
      <c r="H16" s="76">
        <v>0</v>
      </c>
      <c r="I16" s="75">
        <f t="shared" si="4"/>
        <v>1</v>
      </c>
      <c r="J16" s="72">
        <v>44.523597506678541</v>
      </c>
      <c r="K16" s="73">
        <f t="shared" si="5"/>
        <v>0</v>
      </c>
      <c r="L16" s="76">
        <v>0.43</v>
      </c>
      <c r="M16" s="75">
        <f t="shared" si="6"/>
        <v>1</v>
      </c>
      <c r="N16" s="77">
        <v>0</v>
      </c>
      <c r="O16" s="73">
        <f t="shared" si="7"/>
        <v>1</v>
      </c>
      <c r="P16" s="78">
        <v>16.978293573999999</v>
      </c>
      <c r="Q16" s="75">
        <f t="shared" si="8"/>
        <v>0</v>
      </c>
      <c r="R16" s="79">
        <v>2460.0246002459999</v>
      </c>
      <c r="S16" s="73">
        <f t="shared" si="9"/>
        <v>1</v>
      </c>
      <c r="T16" s="76">
        <v>94</v>
      </c>
      <c r="U16" s="75">
        <f t="shared" si="10"/>
        <v>0</v>
      </c>
      <c r="V16" s="72">
        <v>21.353833013025838</v>
      </c>
      <c r="W16" s="73">
        <f t="shared" si="11"/>
        <v>0</v>
      </c>
      <c r="X16" s="85">
        <v>100</v>
      </c>
      <c r="Y16" s="61">
        <f t="shared" si="16"/>
        <v>1</v>
      </c>
      <c r="Z16" s="81"/>
      <c r="AA16" s="73"/>
      <c r="AB16" s="61">
        <f t="shared" si="0"/>
        <v>1</v>
      </c>
      <c r="AC16" s="82"/>
      <c r="AD16" s="73">
        <f t="shared" si="12"/>
        <v>0</v>
      </c>
      <c r="AF16" s="61">
        <f t="shared" si="13"/>
        <v>0</v>
      </c>
      <c r="AG16" s="83">
        <f t="shared" si="14"/>
        <v>0.36923076923076925</v>
      </c>
      <c r="AH16" s="84">
        <f t="shared" si="15"/>
        <v>3</v>
      </c>
    </row>
    <row r="17" spans="1:34" x14ac:dyDescent="0.2">
      <c r="A17" s="132" t="s">
        <v>66</v>
      </c>
      <c r="B17" s="72">
        <v>5.1210428305400368</v>
      </c>
      <c r="C17" s="73">
        <f t="shared" si="1"/>
        <v>1</v>
      </c>
      <c r="D17" s="74">
        <v>3.1014621178555606</v>
      </c>
      <c r="E17" s="75">
        <f t="shared" si="2"/>
        <v>0</v>
      </c>
      <c r="F17" s="72">
        <v>8.3333333330000006</v>
      </c>
      <c r="G17" s="73">
        <f t="shared" si="3"/>
        <v>0</v>
      </c>
      <c r="H17" s="76">
        <v>3.93</v>
      </c>
      <c r="I17" s="75">
        <f t="shared" si="4"/>
        <v>0</v>
      </c>
      <c r="J17" s="72">
        <v>0</v>
      </c>
      <c r="K17" s="73">
        <f t="shared" si="5"/>
        <v>1</v>
      </c>
      <c r="L17" s="76">
        <v>0.49</v>
      </c>
      <c r="M17" s="75">
        <f t="shared" si="6"/>
        <v>0</v>
      </c>
      <c r="N17" s="77">
        <v>0</v>
      </c>
      <c r="O17" s="73">
        <f t="shared" si="7"/>
        <v>1</v>
      </c>
      <c r="P17" s="78">
        <v>21.566312475</v>
      </c>
      <c r="Q17" s="75">
        <f t="shared" si="8"/>
        <v>1</v>
      </c>
      <c r="R17" s="79">
        <v>2330.6627822290002</v>
      </c>
      <c r="S17" s="73">
        <f t="shared" si="9"/>
        <v>1</v>
      </c>
      <c r="T17" s="76">
        <v>83</v>
      </c>
      <c r="U17" s="75">
        <f t="shared" si="10"/>
        <v>0</v>
      </c>
      <c r="V17" s="72">
        <v>4.7232937101472094</v>
      </c>
      <c r="W17" s="73">
        <f t="shared" si="11"/>
        <v>0</v>
      </c>
      <c r="X17" s="85">
        <v>50</v>
      </c>
      <c r="Y17" s="61">
        <f t="shared" si="16"/>
        <v>0</v>
      </c>
      <c r="Z17" s="81"/>
      <c r="AA17" s="73"/>
      <c r="AB17" s="61">
        <f t="shared" si="0"/>
        <v>0</v>
      </c>
      <c r="AC17" s="82">
        <v>9.5406360424028294E-2</v>
      </c>
      <c r="AD17" s="73">
        <f t="shared" si="12"/>
        <v>1</v>
      </c>
      <c r="AE17" s="80">
        <v>55</v>
      </c>
      <c r="AF17" s="61">
        <f t="shared" si="13"/>
        <v>0</v>
      </c>
      <c r="AG17" s="83">
        <f t="shared" si="14"/>
        <v>0.47692307692307695</v>
      </c>
      <c r="AH17" s="84">
        <f t="shared" si="15"/>
        <v>3</v>
      </c>
    </row>
    <row r="18" spans="1:34" x14ac:dyDescent="0.2">
      <c r="A18" s="132" t="s">
        <v>67</v>
      </c>
      <c r="B18" s="72">
        <v>5.0864699898270604</v>
      </c>
      <c r="C18" s="73">
        <f t="shared" si="1"/>
        <v>1</v>
      </c>
      <c r="D18" s="74">
        <v>2.4700741022230668</v>
      </c>
      <c r="E18" s="75">
        <f t="shared" si="2"/>
        <v>1</v>
      </c>
      <c r="F18" s="72">
        <v>6.451612903</v>
      </c>
      <c r="G18" s="73">
        <f t="shared" si="3"/>
        <v>0</v>
      </c>
      <c r="H18" s="76">
        <v>2.73</v>
      </c>
      <c r="I18" s="75">
        <f t="shared" si="4"/>
        <v>0</v>
      </c>
      <c r="J18" s="72">
        <v>0.61423174963913885</v>
      </c>
      <c r="K18" s="73">
        <f t="shared" si="5"/>
        <v>0</v>
      </c>
      <c r="L18" s="76">
        <v>0.7</v>
      </c>
      <c r="M18" s="75">
        <f t="shared" si="6"/>
        <v>0</v>
      </c>
      <c r="N18" s="77">
        <v>0.16295270297796066</v>
      </c>
      <c r="O18" s="73">
        <f t="shared" si="7"/>
        <v>0</v>
      </c>
      <c r="P18" s="78">
        <v>11.727970558999999</v>
      </c>
      <c r="Q18" s="75">
        <f t="shared" si="8"/>
        <v>0</v>
      </c>
      <c r="R18" s="79">
        <v>1326.3567778050001</v>
      </c>
      <c r="S18" s="73">
        <f t="shared" si="9"/>
        <v>0</v>
      </c>
      <c r="T18" s="76">
        <v>77</v>
      </c>
      <c r="U18" s="75">
        <f t="shared" si="10"/>
        <v>0</v>
      </c>
      <c r="V18" s="72">
        <v>2.4678713992213868</v>
      </c>
      <c r="W18" s="73">
        <f t="shared" si="11"/>
        <v>1</v>
      </c>
      <c r="X18" s="85">
        <v>51.61</v>
      </c>
      <c r="Y18" s="61">
        <f t="shared" si="16"/>
        <v>0</v>
      </c>
      <c r="Z18" s="81"/>
      <c r="AA18" s="73"/>
      <c r="AB18" s="61">
        <f t="shared" si="0"/>
        <v>0</v>
      </c>
      <c r="AC18" s="82">
        <v>2.3743016759776501E-2</v>
      </c>
      <c r="AD18" s="73">
        <f t="shared" si="12"/>
        <v>0</v>
      </c>
      <c r="AE18" s="80">
        <v>50</v>
      </c>
      <c r="AF18" s="61">
        <f t="shared" si="13"/>
        <v>0</v>
      </c>
      <c r="AG18" s="83">
        <f t="shared" si="14"/>
        <v>0.15384615384615385</v>
      </c>
      <c r="AH18" s="84">
        <f t="shared" si="15"/>
        <v>1</v>
      </c>
    </row>
    <row r="19" spans="1:34" x14ac:dyDescent="0.2">
      <c r="A19" s="132" t="s">
        <v>68</v>
      </c>
      <c r="B19" s="72">
        <v>3.2947605271616842</v>
      </c>
      <c r="C19" s="73">
        <f t="shared" si="1"/>
        <v>1</v>
      </c>
      <c r="D19" s="74">
        <v>1.5162326079200856</v>
      </c>
      <c r="E19" s="75">
        <f t="shared" si="2"/>
        <v>1</v>
      </c>
      <c r="F19" s="72">
        <v>6.0344827590000003</v>
      </c>
      <c r="G19" s="73">
        <f t="shared" si="3"/>
        <v>0</v>
      </c>
      <c r="H19" s="76">
        <v>2.5</v>
      </c>
      <c r="I19" s="75">
        <f t="shared" si="4"/>
        <v>0</v>
      </c>
      <c r="J19" s="72">
        <v>0.76621600395367451</v>
      </c>
      <c r="K19" s="73">
        <f t="shared" si="5"/>
        <v>0</v>
      </c>
      <c r="L19" s="76">
        <v>0.86</v>
      </c>
      <c r="M19" s="75">
        <f t="shared" si="6"/>
        <v>0</v>
      </c>
      <c r="N19" s="77">
        <v>7.5020005334755932E-2</v>
      </c>
      <c r="O19" s="73">
        <f t="shared" si="7"/>
        <v>0</v>
      </c>
      <c r="P19" s="78">
        <v>13.362696788999999</v>
      </c>
      <c r="Q19" s="75">
        <f t="shared" si="8"/>
        <v>0</v>
      </c>
      <c r="R19" s="79">
        <v>1021.338530644</v>
      </c>
      <c r="S19" s="73">
        <f t="shared" si="9"/>
        <v>0</v>
      </c>
      <c r="T19" s="76">
        <v>60</v>
      </c>
      <c r="U19" s="75">
        <f t="shared" si="10"/>
        <v>1</v>
      </c>
      <c r="V19" s="72">
        <v>3.2914544162605592</v>
      </c>
      <c r="W19" s="73">
        <f t="shared" si="11"/>
        <v>1</v>
      </c>
      <c r="X19" s="74"/>
      <c r="Y19" s="61"/>
      <c r="Z19" s="81">
        <v>2.4</v>
      </c>
      <c r="AA19" s="73">
        <f>IF(Z19&lt;$Z$74, 1,0)</f>
        <v>1</v>
      </c>
      <c r="AB19" s="61">
        <f t="shared" si="0"/>
        <v>1</v>
      </c>
      <c r="AC19" s="82">
        <v>4.2626480086114103E-2</v>
      </c>
      <c r="AD19" s="73">
        <f t="shared" si="12"/>
        <v>0</v>
      </c>
      <c r="AE19" s="80">
        <v>47</v>
      </c>
      <c r="AF19" s="61">
        <f t="shared" si="13"/>
        <v>0</v>
      </c>
      <c r="AG19" s="83">
        <f t="shared" si="14"/>
        <v>0.27692307692307694</v>
      </c>
      <c r="AH19" s="84">
        <f t="shared" si="15"/>
        <v>2</v>
      </c>
    </row>
    <row r="20" spans="1:34" x14ac:dyDescent="0.2">
      <c r="A20" s="132" t="s">
        <v>69</v>
      </c>
      <c r="B20" s="72">
        <v>10.088272383354351</v>
      </c>
      <c r="C20" s="73">
        <f t="shared" si="1"/>
        <v>0</v>
      </c>
      <c r="D20" s="74">
        <v>4.7233468286099871</v>
      </c>
      <c r="E20" s="75">
        <f t="shared" si="2"/>
        <v>0</v>
      </c>
      <c r="F20" s="72">
        <v>20</v>
      </c>
      <c r="G20" s="73">
        <f t="shared" si="3"/>
        <v>1</v>
      </c>
      <c r="H20" s="76">
        <v>3.64</v>
      </c>
      <c r="I20" s="75">
        <f t="shared" si="4"/>
        <v>0</v>
      </c>
      <c r="J20" s="72">
        <v>5.1574305680909767</v>
      </c>
      <c r="K20" s="73">
        <f t="shared" si="5"/>
        <v>0</v>
      </c>
      <c r="L20" s="76">
        <v>0.52</v>
      </c>
      <c r="M20" s="75">
        <f t="shared" si="6"/>
        <v>0</v>
      </c>
      <c r="N20" s="77">
        <v>0</v>
      </c>
      <c r="O20" s="73">
        <f t="shared" si="7"/>
        <v>1</v>
      </c>
      <c r="P20" s="78">
        <v>12.468193383999999</v>
      </c>
      <c r="Q20" s="75">
        <f t="shared" si="8"/>
        <v>0</v>
      </c>
      <c r="R20" s="79">
        <v>928.74965345199996</v>
      </c>
      <c r="S20" s="73">
        <f t="shared" si="9"/>
        <v>0</v>
      </c>
      <c r="T20" s="76">
        <v>94</v>
      </c>
      <c r="U20" s="75">
        <f t="shared" si="10"/>
        <v>0</v>
      </c>
      <c r="V20" s="72">
        <v>12.96747756626381</v>
      </c>
      <c r="W20" s="73">
        <f t="shared" si="11"/>
        <v>0</v>
      </c>
      <c r="X20" s="85">
        <v>60</v>
      </c>
      <c r="Y20" s="61">
        <f t="shared" si="16"/>
        <v>0</v>
      </c>
      <c r="Z20" s="81"/>
      <c r="AA20" s="73"/>
      <c r="AB20" s="61">
        <f t="shared" si="0"/>
        <v>0</v>
      </c>
      <c r="AC20" s="82">
        <v>5.4487179487179502E-2</v>
      </c>
      <c r="AD20" s="73">
        <f t="shared" si="12"/>
        <v>0</v>
      </c>
      <c r="AE20" s="80">
        <v>51</v>
      </c>
      <c r="AF20" s="61">
        <f t="shared" si="13"/>
        <v>0</v>
      </c>
      <c r="AG20" s="83">
        <f t="shared" si="14"/>
        <v>0.13846153846153847</v>
      </c>
      <c r="AH20" s="84">
        <f t="shared" si="15"/>
        <v>1</v>
      </c>
    </row>
    <row r="21" spans="1:34" x14ac:dyDescent="0.2">
      <c r="A21" s="132" t="s">
        <v>70</v>
      </c>
      <c r="B21" s="72">
        <v>7.7807038544409863</v>
      </c>
      <c r="C21" s="73">
        <f t="shared" si="1"/>
        <v>0</v>
      </c>
      <c r="D21" s="74">
        <v>5.3211706575446591</v>
      </c>
      <c r="E21" s="75">
        <f t="shared" si="2"/>
        <v>0</v>
      </c>
      <c r="F21" s="72">
        <v>20</v>
      </c>
      <c r="G21" s="73">
        <f t="shared" si="3"/>
        <v>1</v>
      </c>
      <c r="H21" s="76">
        <v>3.34</v>
      </c>
      <c r="I21" s="75">
        <f t="shared" si="4"/>
        <v>0</v>
      </c>
      <c r="J21" s="72">
        <v>1.2596362170605129</v>
      </c>
      <c r="K21" s="73">
        <f t="shared" si="5"/>
        <v>0</v>
      </c>
      <c r="L21" s="76">
        <v>0.6</v>
      </c>
      <c r="M21" s="75">
        <f t="shared" si="6"/>
        <v>0</v>
      </c>
      <c r="N21" s="77">
        <v>0</v>
      </c>
      <c r="O21" s="73">
        <f t="shared" si="7"/>
        <v>1</v>
      </c>
      <c r="P21" s="78">
        <v>17.94328088</v>
      </c>
      <c r="Q21" s="75">
        <f t="shared" si="8"/>
        <v>1</v>
      </c>
      <c r="R21" s="79">
        <v>1477.8986967620001</v>
      </c>
      <c r="S21" s="73">
        <f t="shared" si="9"/>
        <v>0</v>
      </c>
      <c r="T21" s="76">
        <v>93</v>
      </c>
      <c r="U21" s="75">
        <f t="shared" si="10"/>
        <v>0</v>
      </c>
      <c r="V21" s="72">
        <v>4.9978134566127324</v>
      </c>
      <c r="W21" s="73">
        <f t="shared" si="11"/>
        <v>0</v>
      </c>
      <c r="X21" s="85">
        <v>65</v>
      </c>
      <c r="Y21" s="61">
        <f t="shared" si="16"/>
        <v>1</v>
      </c>
      <c r="Z21" s="81"/>
      <c r="AA21" s="73"/>
      <c r="AB21" s="61">
        <f t="shared" si="0"/>
        <v>1</v>
      </c>
      <c r="AC21" s="82">
        <v>4.8780487804878099E-2</v>
      </c>
      <c r="AD21" s="73">
        <f t="shared" si="12"/>
        <v>0</v>
      </c>
      <c r="AE21" s="80">
        <v>73</v>
      </c>
      <c r="AF21" s="61">
        <f t="shared" si="13"/>
        <v>1</v>
      </c>
      <c r="AG21" s="83">
        <f t="shared" si="14"/>
        <v>0.35384615384615387</v>
      </c>
      <c r="AH21" s="84">
        <f t="shared" si="15"/>
        <v>3</v>
      </c>
    </row>
    <row r="22" spans="1:34" x14ac:dyDescent="0.2">
      <c r="A22" s="132" t="s">
        <v>71</v>
      </c>
      <c r="B22" s="72">
        <v>7.7209797657081998</v>
      </c>
      <c r="C22" s="73">
        <f t="shared" si="1"/>
        <v>0</v>
      </c>
      <c r="D22" s="74">
        <v>3.4199726402188784</v>
      </c>
      <c r="E22" s="75">
        <f t="shared" si="2"/>
        <v>0</v>
      </c>
      <c r="F22" s="72">
        <v>0</v>
      </c>
      <c r="G22" s="73">
        <f t="shared" si="3"/>
        <v>0</v>
      </c>
      <c r="H22" s="76">
        <v>3.77</v>
      </c>
      <c r="I22" s="75">
        <f t="shared" si="4"/>
        <v>0</v>
      </c>
      <c r="J22" s="72">
        <v>0</v>
      </c>
      <c r="K22" s="73">
        <f t="shared" si="5"/>
        <v>1</v>
      </c>
      <c r="L22" s="76">
        <v>0.54</v>
      </c>
      <c r="M22" s="75">
        <f t="shared" si="6"/>
        <v>0</v>
      </c>
      <c r="N22" s="77">
        <v>0</v>
      </c>
      <c r="O22" s="73">
        <f t="shared" si="7"/>
        <v>1</v>
      </c>
      <c r="P22" s="78">
        <v>12.828003150000001</v>
      </c>
      <c r="Q22" s="75">
        <f t="shared" si="8"/>
        <v>0</v>
      </c>
      <c r="R22" s="79">
        <v>1177.5021921580001</v>
      </c>
      <c r="S22" s="73">
        <f t="shared" si="9"/>
        <v>0</v>
      </c>
      <c r="T22" s="76">
        <v>92</v>
      </c>
      <c r="U22" s="75">
        <f t="shared" si="10"/>
        <v>0</v>
      </c>
      <c r="V22" s="72">
        <v>5.1301782736950106</v>
      </c>
      <c r="W22" s="73">
        <f t="shared" si="11"/>
        <v>0</v>
      </c>
      <c r="X22" s="85">
        <v>66.67</v>
      </c>
      <c r="Y22" s="61">
        <f t="shared" si="16"/>
        <v>1</v>
      </c>
      <c r="Z22" s="81"/>
      <c r="AA22" s="73"/>
      <c r="AB22" s="61">
        <f t="shared" si="0"/>
        <v>1</v>
      </c>
      <c r="AC22" s="82">
        <v>4.7970479704797099E-2</v>
      </c>
      <c r="AD22" s="73">
        <f t="shared" si="12"/>
        <v>0</v>
      </c>
      <c r="AE22" s="80">
        <v>63</v>
      </c>
      <c r="AF22" s="61">
        <f t="shared" si="13"/>
        <v>0</v>
      </c>
      <c r="AG22" s="83">
        <f t="shared" si="14"/>
        <v>0.23076923076923078</v>
      </c>
      <c r="AH22" s="84">
        <f t="shared" si="15"/>
        <v>2</v>
      </c>
    </row>
    <row r="23" spans="1:34" x14ac:dyDescent="0.2">
      <c r="A23" s="132" t="s">
        <v>72</v>
      </c>
      <c r="B23" s="72">
        <v>7.944996180290298</v>
      </c>
      <c r="C23" s="73">
        <f t="shared" si="1"/>
        <v>0</v>
      </c>
      <c r="D23" s="74">
        <v>3.3361134278565472</v>
      </c>
      <c r="E23" s="75">
        <f t="shared" si="2"/>
        <v>0</v>
      </c>
      <c r="F23" s="72">
        <v>0</v>
      </c>
      <c r="G23" s="73">
        <f t="shared" si="3"/>
        <v>0</v>
      </c>
      <c r="H23" s="76">
        <v>2.6</v>
      </c>
      <c r="I23" s="75">
        <f t="shared" si="4"/>
        <v>0</v>
      </c>
      <c r="J23" s="72">
        <v>1.5277438279149351</v>
      </c>
      <c r="K23" s="73">
        <f t="shared" si="5"/>
        <v>0</v>
      </c>
      <c r="L23" s="76">
        <v>0.56000000000000005</v>
      </c>
      <c r="M23" s="75">
        <f t="shared" si="6"/>
        <v>0</v>
      </c>
      <c r="N23" s="77">
        <v>8.426019548365353E-2</v>
      </c>
      <c r="O23" s="73">
        <f t="shared" si="7"/>
        <v>0</v>
      </c>
      <c r="P23" s="78">
        <v>15.262636274</v>
      </c>
      <c r="Q23" s="75">
        <f t="shared" si="8"/>
        <v>0</v>
      </c>
      <c r="R23" s="79">
        <v>1225.179552176</v>
      </c>
      <c r="S23" s="73">
        <f t="shared" si="9"/>
        <v>0</v>
      </c>
      <c r="T23" s="76">
        <v>87</v>
      </c>
      <c r="U23" s="75">
        <f t="shared" si="10"/>
        <v>0</v>
      </c>
      <c r="V23" s="72">
        <v>4.5350102793566336</v>
      </c>
      <c r="W23" s="73">
        <f t="shared" si="11"/>
        <v>0</v>
      </c>
      <c r="X23" s="85">
        <v>40</v>
      </c>
      <c r="Y23" s="61">
        <f t="shared" si="16"/>
        <v>0</v>
      </c>
      <c r="Z23" s="81"/>
      <c r="AA23" s="73"/>
      <c r="AB23" s="61">
        <f t="shared" si="0"/>
        <v>0</v>
      </c>
      <c r="AC23" s="82">
        <v>6.3535911602209894E-2</v>
      </c>
      <c r="AD23" s="73">
        <f t="shared" si="12"/>
        <v>0</v>
      </c>
      <c r="AE23" s="80">
        <v>52</v>
      </c>
      <c r="AF23" s="61">
        <f t="shared" si="13"/>
        <v>0</v>
      </c>
      <c r="AG23" s="83">
        <f t="shared" si="14"/>
        <v>0</v>
      </c>
      <c r="AH23" s="84">
        <f t="shared" si="15"/>
        <v>1</v>
      </c>
    </row>
    <row r="24" spans="1:34" x14ac:dyDescent="0.2">
      <c r="A24" s="132" t="s">
        <v>73</v>
      </c>
      <c r="B24" s="72">
        <v>7.8513767555014935</v>
      </c>
      <c r="C24" s="73">
        <f t="shared" si="1"/>
        <v>0</v>
      </c>
      <c r="D24" s="74">
        <v>2.7034333603676668</v>
      </c>
      <c r="E24" s="75">
        <f t="shared" si="2"/>
        <v>0</v>
      </c>
      <c r="F24" s="72">
        <v>13.043478260000001</v>
      </c>
      <c r="G24" s="73">
        <f t="shared" si="3"/>
        <v>0</v>
      </c>
      <c r="H24" s="76">
        <v>2.72</v>
      </c>
      <c r="I24" s="75">
        <f t="shared" si="4"/>
        <v>0</v>
      </c>
      <c r="J24" s="72">
        <v>1.1755992617236637</v>
      </c>
      <c r="K24" s="73">
        <f t="shared" si="5"/>
        <v>0</v>
      </c>
      <c r="L24" s="76">
        <v>0.64</v>
      </c>
      <c r="M24" s="75">
        <f t="shared" si="6"/>
        <v>0</v>
      </c>
      <c r="N24" s="77">
        <v>0</v>
      </c>
      <c r="O24" s="73">
        <f t="shared" si="7"/>
        <v>1</v>
      </c>
      <c r="P24" s="78">
        <v>13.962541228999999</v>
      </c>
      <c r="Q24" s="75">
        <f t="shared" si="8"/>
        <v>0</v>
      </c>
      <c r="R24" s="79">
        <v>1874.898103364</v>
      </c>
      <c r="S24" s="73">
        <f t="shared" si="9"/>
        <v>0</v>
      </c>
      <c r="T24" s="76">
        <v>90</v>
      </c>
      <c r="U24" s="75">
        <f t="shared" si="10"/>
        <v>0</v>
      </c>
      <c r="V24" s="72">
        <v>10.404022888850356</v>
      </c>
      <c r="W24" s="73">
        <f t="shared" si="11"/>
        <v>0</v>
      </c>
      <c r="X24" s="85">
        <v>47.83</v>
      </c>
      <c r="Y24" s="61">
        <f t="shared" si="16"/>
        <v>0</v>
      </c>
      <c r="Z24" s="81"/>
      <c r="AA24" s="73"/>
      <c r="AB24" s="61">
        <f t="shared" si="0"/>
        <v>0</v>
      </c>
      <c r="AC24" s="82">
        <v>9.49367088607595E-2</v>
      </c>
      <c r="AD24" s="73">
        <f t="shared" si="12"/>
        <v>1</v>
      </c>
      <c r="AE24" s="80">
        <v>64</v>
      </c>
      <c r="AF24" s="61">
        <f t="shared" si="13"/>
        <v>0</v>
      </c>
      <c r="AG24" s="83">
        <f t="shared" si="14"/>
        <v>0.18461538461538463</v>
      </c>
      <c r="AH24" s="84">
        <f t="shared" si="15"/>
        <v>2</v>
      </c>
    </row>
    <row r="25" spans="1:34" x14ac:dyDescent="0.2">
      <c r="A25" s="132" t="s">
        <v>74</v>
      </c>
      <c r="B25" s="72">
        <v>5.1212415130940832</v>
      </c>
      <c r="C25" s="73">
        <f t="shared" si="1"/>
        <v>1</v>
      </c>
      <c r="D25" s="74">
        <v>2.3462704076644836</v>
      </c>
      <c r="E25" s="75">
        <f t="shared" si="2"/>
        <v>1</v>
      </c>
      <c r="F25" s="72">
        <v>8.1632653059999996</v>
      </c>
      <c r="G25" s="73">
        <f t="shared" si="3"/>
        <v>0</v>
      </c>
      <c r="H25" s="76">
        <v>2.5299999999999998</v>
      </c>
      <c r="I25" s="75">
        <f t="shared" si="4"/>
        <v>0</v>
      </c>
      <c r="J25" s="72">
        <v>0.39773608619736461</v>
      </c>
      <c r="K25" s="73">
        <f t="shared" si="5"/>
        <v>1</v>
      </c>
      <c r="L25" s="76">
        <v>0.91</v>
      </c>
      <c r="M25" s="75">
        <f t="shared" si="6"/>
        <v>0</v>
      </c>
      <c r="N25" s="77">
        <v>5.9858733389201481E-2</v>
      </c>
      <c r="O25" s="73">
        <f t="shared" si="7"/>
        <v>0</v>
      </c>
      <c r="P25" s="78">
        <v>12.105139941999999</v>
      </c>
      <c r="Q25" s="75">
        <f t="shared" si="8"/>
        <v>0</v>
      </c>
      <c r="R25" s="79">
        <v>1042.161050467</v>
      </c>
      <c r="S25" s="73">
        <f t="shared" si="9"/>
        <v>0</v>
      </c>
      <c r="T25" s="76">
        <v>64</v>
      </c>
      <c r="U25" s="75">
        <f t="shared" si="10"/>
        <v>1</v>
      </c>
      <c r="V25" s="72">
        <v>3.2270946869919848</v>
      </c>
      <c r="W25" s="73">
        <f t="shared" si="11"/>
        <v>1</v>
      </c>
      <c r="X25" s="85">
        <v>40.82</v>
      </c>
      <c r="Y25" s="61">
        <f t="shared" si="16"/>
        <v>0</v>
      </c>
      <c r="Z25" s="81"/>
      <c r="AA25" s="73"/>
      <c r="AB25" s="61">
        <f t="shared" si="0"/>
        <v>0</v>
      </c>
      <c r="AC25" s="82">
        <v>4.4303797468354403E-2</v>
      </c>
      <c r="AD25" s="73">
        <f t="shared" si="12"/>
        <v>0</v>
      </c>
      <c r="AE25" s="80">
        <v>45</v>
      </c>
      <c r="AF25" s="61">
        <f t="shared" si="13"/>
        <v>0</v>
      </c>
      <c r="AG25" s="83">
        <f t="shared" si="14"/>
        <v>0.30769230769230771</v>
      </c>
      <c r="AH25" s="84">
        <f t="shared" si="15"/>
        <v>2</v>
      </c>
    </row>
    <row r="26" spans="1:34" x14ac:dyDescent="0.2">
      <c r="A26" s="132" t="s">
        <v>75</v>
      </c>
      <c r="B26" s="72">
        <v>8.0198457199170843</v>
      </c>
      <c r="C26" s="73">
        <f t="shared" si="1"/>
        <v>0</v>
      </c>
      <c r="D26" s="74">
        <v>3.2940094990041366</v>
      </c>
      <c r="E26" s="75">
        <f t="shared" si="2"/>
        <v>0</v>
      </c>
      <c r="F26" s="72">
        <v>12.30769231</v>
      </c>
      <c r="G26" s="73">
        <f t="shared" si="3"/>
        <v>0</v>
      </c>
      <c r="H26" s="76">
        <v>4.96</v>
      </c>
      <c r="I26" s="75">
        <f t="shared" si="4"/>
        <v>0</v>
      </c>
      <c r="J26" s="72">
        <v>1.4435378224953717</v>
      </c>
      <c r="K26" s="73">
        <f t="shared" si="5"/>
        <v>0</v>
      </c>
      <c r="L26" s="76">
        <v>1.08</v>
      </c>
      <c r="M26" s="75">
        <f t="shared" si="6"/>
        <v>0</v>
      </c>
      <c r="N26" s="77">
        <v>6.509251273372281E-2</v>
      </c>
      <c r="O26" s="73">
        <f t="shared" si="7"/>
        <v>0</v>
      </c>
      <c r="P26" s="78">
        <v>23.486053429999998</v>
      </c>
      <c r="Q26" s="75">
        <f t="shared" si="8"/>
        <v>1</v>
      </c>
      <c r="R26" s="79">
        <v>2858.3055261660002</v>
      </c>
      <c r="S26" s="73">
        <f t="shared" si="9"/>
        <v>1</v>
      </c>
      <c r="T26" s="76">
        <v>48</v>
      </c>
      <c r="U26" s="75">
        <f t="shared" si="10"/>
        <v>1</v>
      </c>
      <c r="V26" s="72">
        <v>3.6480240477745229</v>
      </c>
      <c r="W26" s="73">
        <f t="shared" si="11"/>
        <v>1</v>
      </c>
      <c r="X26" s="85">
        <v>61.54</v>
      </c>
      <c r="Y26" s="61">
        <f t="shared" si="16"/>
        <v>1</v>
      </c>
      <c r="Z26" s="81"/>
      <c r="AA26" s="73"/>
      <c r="AB26" s="61">
        <f t="shared" si="0"/>
        <v>1</v>
      </c>
      <c r="AC26" s="82">
        <v>8.0306905370844006E-2</v>
      </c>
      <c r="AD26" s="73">
        <f t="shared" si="12"/>
        <v>0</v>
      </c>
      <c r="AE26" s="80">
        <v>57</v>
      </c>
      <c r="AF26" s="61">
        <f t="shared" si="13"/>
        <v>0</v>
      </c>
      <c r="AG26" s="83">
        <f t="shared" si="14"/>
        <v>0.33846153846153848</v>
      </c>
      <c r="AH26" s="84">
        <f t="shared" si="15"/>
        <v>2</v>
      </c>
    </row>
    <row r="27" spans="1:34" x14ac:dyDescent="0.2">
      <c r="A27" s="132" t="s">
        <v>76</v>
      </c>
      <c r="B27" s="72">
        <v>6.2557290577810649</v>
      </c>
      <c r="C27" s="73">
        <f t="shared" si="1"/>
        <v>0</v>
      </c>
      <c r="D27" s="74">
        <v>2.794214332675871</v>
      </c>
      <c r="E27" s="75">
        <f t="shared" si="2"/>
        <v>0</v>
      </c>
      <c r="F27" s="72">
        <v>3.4722222220000001</v>
      </c>
      <c r="G27" s="73">
        <f t="shared" si="3"/>
        <v>0</v>
      </c>
      <c r="H27" s="76">
        <v>2.5</v>
      </c>
      <c r="I27" s="75">
        <f t="shared" si="4"/>
        <v>0</v>
      </c>
      <c r="J27" s="72">
        <v>0.88534593121570393</v>
      </c>
      <c r="K27" s="73">
        <f t="shared" si="5"/>
        <v>0</v>
      </c>
      <c r="L27" s="76">
        <v>1.0900000000000001</v>
      </c>
      <c r="M27" s="75">
        <f t="shared" si="6"/>
        <v>0</v>
      </c>
      <c r="N27" s="77">
        <v>7.9838407064102251E-2</v>
      </c>
      <c r="O27" s="73">
        <f t="shared" si="7"/>
        <v>0</v>
      </c>
      <c r="P27" s="78">
        <v>22.056551983999999</v>
      </c>
      <c r="Q27" s="75">
        <f t="shared" si="8"/>
        <v>1</v>
      </c>
      <c r="R27" s="79">
        <v>2312.0832733729999</v>
      </c>
      <c r="S27" s="73">
        <f t="shared" si="9"/>
        <v>1</v>
      </c>
      <c r="T27" s="76">
        <v>35</v>
      </c>
      <c r="U27" s="75">
        <f t="shared" si="10"/>
        <v>1</v>
      </c>
      <c r="V27" s="72">
        <v>5.3191960921639376</v>
      </c>
      <c r="W27" s="73">
        <f t="shared" si="11"/>
        <v>0</v>
      </c>
      <c r="X27" s="74"/>
      <c r="Y27" s="61"/>
      <c r="Z27" s="81">
        <v>6.9</v>
      </c>
      <c r="AA27" s="73">
        <f>IF(Z27&lt;$Z$74, 1,0)</f>
        <v>0</v>
      </c>
      <c r="AB27" s="61">
        <f t="shared" si="0"/>
        <v>0</v>
      </c>
      <c r="AC27" s="82">
        <v>3.0660377358490601E-2</v>
      </c>
      <c r="AD27" s="73">
        <f t="shared" si="12"/>
        <v>0</v>
      </c>
      <c r="AE27" s="80">
        <v>72</v>
      </c>
      <c r="AF27" s="61">
        <f t="shared" si="13"/>
        <v>1</v>
      </c>
      <c r="AG27" s="83">
        <f t="shared" si="14"/>
        <v>0.29230769230769232</v>
      </c>
      <c r="AH27" s="84">
        <f t="shared" si="15"/>
        <v>2</v>
      </c>
    </row>
    <row r="28" spans="1:34" x14ac:dyDescent="0.2">
      <c r="A28" s="132" t="s">
        <v>77</v>
      </c>
      <c r="B28" s="72">
        <v>8.097165991902834</v>
      </c>
      <c r="C28" s="73">
        <f t="shared" si="1"/>
        <v>0</v>
      </c>
      <c r="D28" s="74">
        <v>5.2038161318300089</v>
      </c>
      <c r="E28" s="75">
        <f t="shared" si="2"/>
        <v>0</v>
      </c>
      <c r="F28" s="72">
        <v>0</v>
      </c>
      <c r="G28" s="73">
        <f t="shared" si="3"/>
        <v>0</v>
      </c>
      <c r="H28" s="76">
        <v>5.68</v>
      </c>
      <c r="I28" s="75">
        <f t="shared" si="4"/>
        <v>0</v>
      </c>
      <c r="J28" s="72">
        <v>13.258642977891213</v>
      </c>
      <c r="K28" s="73">
        <f t="shared" si="5"/>
        <v>0</v>
      </c>
      <c r="L28" s="76">
        <v>0.46</v>
      </c>
      <c r="M28" s="75">
        <f t="shared" si="6"/>
        <v>0</v>
      </c>
      <c r="N28" s="77">
        <v>0</v>
      </c>
      <c r="O28" s="73">
        <f t="shared" si="7"/>
        <v>1</v>
      </c>
      <c r="P28" s="78">
        <v>17.686096309</v>
      </c>
      <c r="Q28" s="75">
        <f t="shared" si="8"/>
        <v>0</v>
      </c>
      <c r="R28" s="79">
        <v>1798.4390906010001</v>
      </c>
      <c r="S28" s="73">
        <f t="shared" si="9"/>
        <v>0</v>
      </c>
      <c r="T28" s="76">
        <v>93</v>
      </c>
      <c r="U28" s="75">
        <f t="shared" si="10"/>
        <v>0</v>
      </c>
      <c r="V28" s="72">
        <v>13.14794727673142</v>
      </c>
      <c r="W28" s="73">
        <f t="shared" si="11"/>
        <v>0</v>
      </c>
      <c r="X28" s="85">
        <v>44.44</v>
      </c>
      <c r="Y28" s="61">
        <f t="shared" si="16"/>
        <v>0</v>
      </c>
      <c r="Z28" s="81"/>
      <c r="AA28" s="73"/>
      <c r="AB28" s="61">
        <f t="shared" si="0"/>
        <v>0</v>
      </c>
      <c r="AC28" s="82">
        <v>2.3529411764705899E-2</v>
      </c>
      <c r="AD28" s="73">
        <f t="shared" si="12"/>
        <v>0</v>
      </c>
      <c r="AE28" s="80">
        <v>70</v>
      </c>
      <c r="AF28" s="61">
        <f t="shared" si="13"/>
        <v>1</v>
      </c>
      <c r="AG28" s="83">
        <f t="shared" si="14"/>
        <v>0.15384615384615385</v>
      </c>
      <c r="AH28" s="84">
        <f t="shared" si="15"/>
        <v>1</v>
      </c>
    </row>
    <row r="29" spans="1:34" x14ac:dyDescent="0.2">
      <c r="A29" s="132" t="s">
        <v>78</v>
      </c>
      <c r="B29" s="72">
        <v>7.7154749416263408</v>
      </c>
      <c r="C29" s="73">
        <f t="shared" si="1"/>
        <v>0</v>
      </c>
      <c r="D29" s="74">
        <v>3.175399013955043</v>
      </c>
      <c r="E29" s="75">
        <f t="shared" si="2"/>
        <v>0</v>
      </c>
      <c r="F29" s="72">
        <v>16.666666670000001</v>
      </c>
      <c r="G29" s="73">
        <f t="shared" si="3"/>
        <v>1</v>
      </c>
      <c r="H29" s="76">
        <v>3.97</v>
      </c>
      <c r="I29" s="75">
        <f t="shared" si="4"/>
        <v>0</v>
      </c>
      <c r="J29" s="72">
        <v>3.3080816434549605</v>
      </c>
      <c r="K29" s="73">
        <f t="shared" si="5"/>
        <v>0</v>
      </c>
      <c r="L29" s="76">
        <v>0.79</v>
      </c>
      <c r="M29" s="75">
        <f t="shared" si="6"/>
        <v>0</v>
      </c>
      <c r="N29" s="77">
        <v>6.6072018500165183E-2</v>
      </c>
      <c r="O29" s="73">
        <f t="shared" si="7"/>
        <v>0</v>
      </c>
      <c r="P29" s="78">
        <v>21.550415612999998</v>
      </c>
      <c r="Q29" s="75">
        <f t="shared" si="8"/>
        <v>1</v>
      </c>
      <c r="R29" s="79">
        <v>1813.4196389839999</v>
      </c>
      <c r="S29" s="73">
        <f t="shared" si="9"/>
        <v>0</v>
      </c>
      <c r="T29" s="76">
        <v>71</v>
      </c>
      <c r="U29" s="75">
        <f t="shared" si="10"/>
        <v>0</v>
      </c>
      <c r="V29" s="72">
        <v>3.9808773129801933</v>
      </c>
      <c r="W29" s="73">
        <f t="shared" si="11"/>
        <v>1</v>
      </c>
      <c r="X29" s="85">
        <v>63.89</v>
      </c>
      <c r="Y29" s="61">
        <f t="shared" si="16"/>
        <v>1</v>
      </c>
      <c r="Z29" s="81"/>
      <c r="AA29" s="73"/>
      <c r="AB29" s="61">
        <f t="shared" si="0"/>
        <v>1</v>
      </c>
      <c r="AC29" s="82">
        <v>6.0835435940566299E-2</v>
      </c>
      <c r="AD29" s="73">
        <f t="shared" si="12"/>
        <v>0</v>
      </c>
      <c r="AE29" s="80">
        <v>67</v>
      </c>
      <c r="AF29" s="61">
        <f t="shared" si="13"/>
        <v>1</v>
      </c>
      <c r="AG29" s="83">
        <f t="shared" si="14"/>
        <v>0.33846153846153848</v>
      </c>
      <c r="AH29" s="84">
        <f t="shared" si="15"/>
        <v>2</v>
      </c>
    </row>
    <row r="30" spans="1:34" x14ac:dyDescent="0.2">
      <c r="A30" s="132" t="s">
        <v>79</v>
      </c>
      <c r="B30" s="72">
        <v>8.3928439961716848</v>
      </c>
      <c r="C30" s="73">
        <f t="shared" si="1"/>
        <v>0</v>
      </c>
      <c r="D30" s="74">
        <v>4.0399744843716769</v>
      </c>
      <c r="E30" s="75">
        <f t="shared" si="2"/>
        <v>0</v>
      </c>
      <c r="F30" s="72">
        <v>33.333333330000002</v>
      </c>
      <c r="G30" s="73">
        <f t="shared" si="3"/>
        <v>1</v>
      </c>
      <c r="H30" s="76">
        <v>1.55</v>
      </c>
      <c r="I30" s="75">
        <f t="shared" si="4"/>
        <v>1</v>
      </c>
      <c r="J30" s="72">
        <v>3.8331506198204552</v>
      </c>
      <c r="K30" s="73">
        <f t="shared" si="5"/>
        <v>0</v>
      </c>
      <c r="L30" s="76">
        <v>0.41</v>
      </c>
      <c r="M30" s="75">
        <f t="shared" si="6"/>
        <v>1</v>
      </c>
      <c r="N30" s="77">
        <v>7.7106947335954967E-2</v>
      </c>
      <c r="O30" s="73">
        <f t="shared" si="7"/>
        <v>0</v>
      </c>
      <c r="P30" s="78">
        <v>22.673999621</v>
      </c>
      <c r="Q30" s="75">
        <f t="shared" si="8"/>
        <v>1</v>
      </c>
      <c r="R30" s="79">
        <v>1695.5084580979999</v>
      </c>
      <c r="S30" s="73">
        <f t="shared" si="9"/>
        <v>0</v>
      </c>
      <c r="T30" s="76">
        <v>83.5</v>
      </c>
      <c r="U30" s="75">
        <f t="shared" si="10"/>
        <v>0</v>
      </c>
      <c r="V30" s="72">
        <v>4.5319958909903919</v>
      </c>
      <c r="W30" s="73">
        <f t="shared" si="11"/>
        <v>0</v>
      </c>
      <c r="X30" s="85">
        <v>61.11</v>
      </c>
      <c r="Y30" s="61">
        <f t="shared" si="16"/>
        <v>1</v>
      </c>
      <c r="Z30" s="81"/>
      <c r="AA30" s="73"/>
      <c r="AB30" s="61">
        <f t="shared" si="0"/>
        <v>1</v>
      </c>
      <c r="AC30" s="82">
        <v>1.2474012474012501E-2</v>
      </c>
      <c r="AD30" s="73">
        <f t="shared" si="12"/>
        <v>0</v>
      </c>
      <c r="AE30" s="80">
        <v>54</v>
      </c>
      <c r="AF30" s="61">
        <f t="shared" si="13"/>
        <v>0</v>
      </c>
      <c r="AG30" s="83">
        <f t="shared" si="14"/>
        <v>0.35384615384615387</v>
      </c>
      <c r="AH30" s="84">
        <f t="shared" si="15"/>
        <v>3</v>
      </c>
    </row>
    <row r="31" spans="1:34" x14ac:dyDescent="0.2">
      <c r="A31" s="132" t="s">
        <v>80</v>
      </c>
      <c r="B31" s="72">
        <v>14.634146341463415</v>
      </c>
      <c r="C31" s="73">
        <f t="shared" si="1"/>
        <v>0</v>
      </c>
      <c r="D31" s="74">
        <v>47.619047619047613</v>
      </c>
      <c r="E31" s="75">
        <f t="shared" si="2"/>
        <v>0</v>
      </c>
      <c r="F31" s="72">
        <v>0</v>
      </c>
      <c r="G31" s="73">
        <f t="shared" si="3"/>
        <v>0</v>
      </c>
      <c r="H31" s="76">
        <v>0</v>
      </c>
      <c r="I31" s="75">
        <f t="shared" si="4"/>
        <v>1</v>
      </c>
      <c r="J31" s="72">
        <v>0</v>
      </c>
      <c r="K31" s="73">
        <f t="shared" si="5"/>
        <v>1</v>
      </c>
      <c r="L31" s="76">
        <v>0</v>
      </c>
      <c r="M31" s="75">
        <f t="shared" si="6"/>
        <v>1</v>
      </c>
      <c r="N31" s="77">
        <v>0</v>
      </c>
      <c r="O31" s="73">
        <f t="shared" si="7"/>
        <v>1</v>
      </c>
      <c r="P31" s="78">
        <v>13.502454992000001</v>
      </c>
      <c r="Q31" s="75">
        <f t="shared" si="8"/>
        <v>0</v>
      </c>
      <c r="R31" s="79">
        <v>5570.2917771880002</v>
      </c>
      <c r="S31" s="73">
        <f t="shared" si="9"/>
        <v>1</v>
      </c>
      <c r="T31" s="76">
        <v>76</v>
      </c>
      <c r="U31" s="75">
        <f t="shared" si="10"/>
        <v>0</v>
      </c>
      <c r="V31" s="72">
        <v>27.374760470845878</v>
      </c>
      <c r="W31" s="73">
        <f t="shared" si="11"/>
        <v>0</v>
      </c>
      <c r="X31" s="85">
        <v>33.33</v>
      </c>
      <c r="Y31" s="61">
        <f t="shared" si="16"/>
        <v>0</v>
      </c>
      <c r="Z31" s="81"/>
      <c r="AA31" s="73"/>
      <c r="AB31" s="61">
        <f t="shared" si="0"/>
        <v>0</v>
      </c>
      <c r="AC31" s="82"/>
      <c r="AD31" s="73">
        <f t="shared" si="12"/>
        <v>0</v>
      </c>
      <c r="AF31" s="61">
        <f t="shared" si="13"/>
        <v>0</v>
      </c>
      <c r="AG31" s="83">
        <f t="shared" si="14"/>
        <v>0.4</v>
      </c>
      <c r="AH31" s="84">
        <f t="shared" si="15"/>
        <v>3</v>
      </c>
    </row>
    <row r="32" spans="1:34" x14ac:dyDescent="0.2">
      <c r="A32" s="132" t="s">
        <v>81</v>
      </c>
      <c r="B32" s="72">
        <v>5.2014827215114199</v>
      </c>
      <c r="C32" s="73">
        <f t="shared" si="1"/>
        <v>1</v>
      </c>
      <c r="D32" s="74">
        <v>2.3588382721509658</v>
      </c>
      <c r="E32" s="75">
        <f t="shared" si="2"/>
        <v>1</v>
      </c>
      <c r="F32" s="72">
        <v>7.407407407</v>
      </c>
      <c r="G32" s="73">
        <f t="shared" si="3"/>
        <v>0</v>
      </c>
      <c r="H32" s="76">
        <v>2.0299999999999998</v>
      </c>
      <c r="I32" s="75">
        <f t="shared" si="4"/>
        <v>0</v>
      </c>
      <c r="J32" s="72">
        <v>10.333580908709271</v>
      </c>
      <c r="K32" s="73">
        <f t="shared" si="5"/>
        <v>0</v>
      </c>
      <c r="L32" s="76">
        <v>0.64</v>
      </c>
      <c r="M32" s="75">
        <f t="shared" si="6"/>
        <v>0</v>
      </c>
      <c r="N32" s="77">
        <v>0</v>
      </c>
      <c r="O32" s="73">
        <f t="shared" si="7"/>
        <v>1</v>
      </c>
      <c r="P32" s="78">
        <v>16.370014291</v>
      </c>
      <c r="Q32" s="75">
        <f t="shared" si="8"/>
        <v>0</v>
      </c>
      <c r="R32" s="79">
        <v>1275.1192713600001</v>
      </c>
      <c r="S32" s="73">
        <f t="shared" si="9"/>
        <v>0</v>
      </c>
      <c r="T32" s="76">
        <v>80</v>
      </c>
      <c r="U32" s="75">
        <f t="shared" si="10"/>
        <v>0</v>
      </c>
      <c r="V32" s="72">
        <v>5.2095543226276995</v>
      </c>
      <c r="W32" s="73">
        <f t="shared" si="11"/>
        <v>0</v>
      </c>
      <c r="X32" s="85">
        <v>44.44</v>
      </c>
      <c r="Y32" s="61">
        <f t="shared" si="16"/>
        <v>0</v>
      </c>
      <c r="Z32" s="81"/>
      <c r="AA32" s="73"/>
      <c r="AB32" s="61">
        <f t="shared" si="0"/>
        <v>0</v>
      </c>
      <c r="AC32" s="82">
        <v>7.5433911882510002E-2</v>
      </c>
      <c r="AD32" s="73">
        <f t="shared" si="12"/>
        <v>0</v>
      </c>
      <c r="AE32" s="80">
        <v>47</v>
      </c>
      <c r="AF32" s="61">
        <f t="shared" si="13"/>
        <v>0</v>
      </c>
      <c r="AG32" s="83">
        <f t="shared" si="14"/>
        <v>0.16923076923076924</v>
      </c>
      <c r="AH32" s="84">
        <f t="shared" si="15"/>
        <v>1</v>
      </c>
    </row>
    <row r="33" spans="1:34" x14ac:dyDescent="0.2">
      <c r="A33" s="132" t="s">
        <v>82</v>
      </c>
      <c r="B33" s="72">
        <v>5.7507987220447285</v>
      </c>
      <c r="C33" s="73">
        <f t="shared" si="1"/>
        <v>0</v>
      </c>
      <c r="D33" s="74">
        <v>3.7105751391465676</v>
      </c>
      <c r="E33" s="75">
        <f t="shared" si="2"/>
        <v>0</v>
      </c>
      <c r="F33" s="72">
        <v>0</v>
      </c>
      <c r="G33" s="73">
        <f t="shared" si="3"/>
        <v>0</v>
      </c>
      <c r="H33" s="76">
        <v>6.01</v>
      </c>
      <c r="I33" s="75">
        <f t="shared" si="4"/>
        <v>0</v>
      </c>
      <c r="J33" s="72">
        <v>6.885629690835227</v>
      </c>
      <c r="K33" s="73">
        <f t="shared" si="5"/>
        <v>0</v>
      </c>
      <c r="L33" s="76">
        <v>0.2</v>
      </c>
      <c r="M33" s="75">
        <f t="shared" si="6"/>
        <v>1</v>
      </c>
      <c r="N33" s="77">
        <v>0</v>
      </c>
      <c r="O33" s="73">
        <f t="shared" si="7"/>
        <v>1</v>
      </c>
      <c r="P33" s="78">
        <v>12.517193947999999</v>
      </c>
      <c r="Q33" s="75">
        <f t="shared" si="8"/>
        <v>0</v>
      </c>
      <c r="R33" s="79">
        <v>1554.746940126</v>
      </c>
      <c r="S33" s="73">
        <f t="shared" si="9"/>
        <v>0</v>
      </c>
      <c r="T33" s="76">
        <v>91</v>
      </c>
      <c r="U33" s="75">
        <f t="shared" si="10"/>
        <v>0</v>
      </c>
      <c r="V33" s="72">
        <v>13.682698228090581</v>
      </c>
      <c r="W33" s="73">
        <f t="shared" si="11"/>
        <v>0</v>
      </c>
      <c r="X33" s="85">
        <v>33.33</v>
      </c>
      <c r="Y33" s="61">
        <f t="shared" si="16"/>
        <v>0</v>
      </c>
      <c r="Z33" s="81"/>
      <c r="AA33" s="73"/>
      <c r="AB33" s="61">
        <f t="shared" si="0"/>
        <v>0</v>
      </c>
      <c r="AC33" s="82"/>
      <c r="AD33" s="73">
        <f t="shared" si="12"/>
        <v>0</v>
      </c>
      <c r="AE33" s="80">
        <v>63</v>
      </c>
      <c r="AF33" s="61">
        <f t="shared" si="13"/>
        <v>0</v>
      </c>
      <c r="AG33" s="83">
        <f t="shared" si="14"/>
        <v>0.16923076923076924</v>
      </c>
      <c r="AH33" s="84">
        <f t="shared" si="15"/>
        <v>1</v>
      </c>
    </row>
    <row r="34" spans="1:34" x14ac:dyDescent="0.2">
      <c r="A34" s="132" t="s">
        <v>83</v>
      </c>
      <c r="B34" s="72">
        <v>9.7932535364526654</v>
      </c>
      <c r="C34" s="73">
        <f t="shared" si="1"/>
        <v>0</v>
      </c>
      <c r="D34" s="74">
        <v>5.5118110236220472</v>
      </c>
      <c r="E34" s="75">
        <f t="shared" si="2"/>
        <v>0</v>
      </c>
      <c r="F34" s="72">
        <v>0</v>
      </c>
      <c r="G34" s="73">
        <f t="shared" si="3"/>
        <v>0</v>
      </c>
      <c r="H34" s="76">
        <v>1.32</v>
      </c>
      <c r="I34" s="75">
        <f t="shared" si="4"/>
        <v>1</v>
      </c>
      <c r="J34" s="72">
        <v>24.653481619459814</v>
      </c>
      <c r="K34" s="73">
        <f t="shared" si="5"/>
        <v>0</v>
      </c>
      <c r="L34" s="76">
        <v>0.46</v>
      </c>
      <c r="M34" s="75">
        <f t="shared" si="6"/>
        <v>0</v>
      </c>
      <c r="N34" s="77">
        <v>0</v>
      </c>
      <c r="O34" s="73">
        <f t="shared" si="7"/>
        <v>1</v>
      </c>
      <c r="P34" s="78">
        <v>16.049249960000001</v>
      </c>
      <c r="Q34" s="75">
        <f t="shared" si="8"/>
        <v>0</v>
      </c>
      <c r="R34" s="79">
        <v>739.08799330600004</v>
      </c>
      <c r="S34" s="73">
        <f t="shared" si="9"/>
        <v>0</v>
      </c>
      <c r="T34" s="76">
        <v>89</v>
      </c>
      <c r="U34" s="75">
        <f t="shared" si="10"/>
        <v>0</v>
      </c>
      <c r="V34" s="72">
        <v>5.3824210129716343</v>
      </c>
      <c r="W34" s="73">
        <f t="shared" si="11"/>
        <v>0</v>
      </c>
      <c r="X34" s="85">
        <v>44.44</v>
      </c>
      <c r="Y34" s="61">
        <f t="shared" si="16"/>
        <v>0</v>
      </c>
      <c r="Z34" s="81"/>
      <c r="AA34" s="73"/>
      <c r="AB34" s="61">
        <f t="shared" si="0"/>
        <v>0</v>
      </c>
      <c r="AC34" s="82">
        <v>5.6650246305418699E-2</v>
      </c>
      <c r="AD34" s="73">
        <f t="shared" si="12"/>
        <v>0</v>
      </c>
      <c r="AE34" s="80">
        <v>64</v>
      </c>
      <c r="AF34" s="61">
        <f t="shared" si="13"/>
        <v>0</v>
      </c>
      <c r="AG34" s="83">
        <f t="shared" si="14"/>
        <v>0.13846153846153847</v>
      </c>
      <c r="AH34" s="84">
        <f t="shared" si="15"/>
        <v>1</v>
      </c>
    </row>
    <row r="35" spans="1:34" x14ac:dyDescent="0.2">
      <c r="A35" s="132" t="s">
        <v>84</v>
      </c>
      <c r="B35" s="72">
        <v>7.426317010907403</v>
      </c>
      <c r="C35" s="73">
        <f t="shared" si="1"/>
        <v>0</v>
      </c>
      <c r="D35" s="74">
        <v>2.6469031233456857</v>
      </c>
      <c r="E35" s="75">
        <f t="shared" si="2"/>
        <v>0</v>
      </c>
      <c r="F35" s="72">
        <v>0</v>
      </c>
      <c r="G35" s="73">
        <f t="shared" si="3"/>
        <v>0</v>
      </c>
      <c r="H35" s="76">
        <v>1.64</v>
      </c>
      <c r="I35" s="75">
        <f t="shared" si="4"/>
        <v>1</v>
      </c>
      <c r="J35" s="72">
        <v>11.069783917817924</v>
      </c>
      <c r="K35" s="73">
        <f t="shared" si="5"/>
        <v>0</v>
      </c>
      <c r="L35" s="76">
        <v>0.39</v>
      </c>
      <c r="M35" s="75">
        <f t="shared" si="6"/>
        <v>1</v>
      </c>
      <c r="N35" s="77">
        <v>0</v>
      </c>
      <c r="O35" s="73">
        <f t="shared" si="7"/>
        <v>1</v>
      </c>
      <c r="P35" s="78">
        <v>12.075824946999999</v>
      </c>
      <c r="Q35" s="75">
        <f t="shared" si="8"/>
        <v>0</v>
      </c>
      <c r="R35" s="79">
        <v>1875.217039009</v>
      </c>
      <c r="S35" s="73">
        <f t="shared" si="9"/>
        <v>0</v>
      </c>
      <c r="T35" s="76">
        <v>92.5</v>
      </c>
      <c r="U35" s="75">
        <f t="shared" si="10"/>
        <v>0</v>
      </c>
      <c r="V35" s="72">
        <v>2.1976572973210557</v>
      </c>
      <c r="W35" s="73">
        <f t="shared" si="11"/>
        <v>1</v>
      </c>
      <c r="X35" s="85">
        <v>25</v>
      </c>
      <c r="Y35" s="61">
        <f t="shared" si="16"/>
        <v>0</v>
      </c>
      <c r="Z35" s="81"/>
      <c r="AA35" s="73"/>
      <c r="AB35" s="61">
        <f t="shared" si="0"/>
        <v>0</v>
      </c>
      <c r="AC35" s="82">
        <v>3.6529680365296802E-2</v>
      </c>
      <c r="AD35" s="73">
        <f t="shared" si="12"/>
        <v>0</v>
      </c>
      <c r="AE35" s="80">
        <v>68</v>
      </c>
      <c r="AF35" s="61">
        <f t="shared" si="13"/>
        <v>1</v>
      </c>
      <c r="AG35" s="83">
        <f t="shared" si="14"/>
        <v>0.36923076923076925</v>
      </c>
      <c r="AH35" s="84">
        <f t="shared" si="15"/>
        <v>3</v>
      </c>
    </row>
    <row r="36" spans="1:34" x14ac:dyDescent="0.2">
      <c r="A36" s="132" t="s">
        <v>85</v>
      </c>
      <c r="B36" s="72">
        <v>6.6379840196681013</v>
      </c>
      <c r="C36" s="73">
        <f t="shared" si="1"/>
        <v>0</v>
      </c>
      <c r="D36" s="74">
        <v>3.0354131534569984</v>
      </c>
      <c r="E36" s="75">
        <f t="shared" si="2"/>
        <v>0</v>
      </c>
      <c r="F36" s="72">
        <v>13.043478260000001</v>
      </c>
      <c r="G36" s="73">
        <f t="shared" si="3"/>
        <v>0</v>
      </c>
      <c r="H36" s="76">
        <v>1.92</v>
      </c>
      <c r="I36" s="75">
        <f t="shared" si="4"/>
        <v>0</v>
      </c>
      <c r="J36" s="72">
        <v>2.3668358954331898</v>
      </c>
      <c r="K36" s="73">
        <f t="shared" si="5"/>
        <v>0</v>
      </c>
      <c r="L36" s="76">
        <v>0.56000000000000005</v>
      </c>
      <c r="M36" s="75">
        <f t="shared" si="6"/>
        <v>0</v>
      </c>
      <c r="N36" s="77">
        <v>0</v>
      </c>
      <c r="O36" s="73">
        <f t="shared" si="7"/>
        <v>1</v>
      </c>
      <c r="P36" s="78">
        <v>15.878530975</v>
      </c>
      <c r="Q36" s="75">
        <f t="shared" si="8"/>
        <v>0</v>
      </c>
      <c r="R36" s="79">
        <v>1438.8489208630001</v>
      </c>
      <c r="S36" s="73">
        <f t="shared" si="9"/>
        <v>0</v>
      </c>
      <c r="T36" s="76">
        <v>90</v>
      </c>
      <c r="U36" s="75">
        <f t="shared" si="10"/>
        <v>0</v>
      </c>
      <c r="V36" s="72">
        <v>3.5188139251196398</v>
      </c>
      <c r="W36" s="73">
        <f t="shared" si="11"/>
        <v>1</v>
      </c>
      <c r="X36" s="85">
        <v>60.87</v>
      </c>
      <c r="Y36" s="61">
        <f t="shared" si="16"/>
        <v>1</v>
      </c>
      <c r="Z36" s="81"/>
      <c r="AA36" s="73"/>
      <c r="AB36" s="61">
        <f t="shared" si="0"/>
        <v>1</v>
      </c>
      <c r="AC36" s="82">
        <v>7.0572569906790894E-2</v>
      </c>
      <c r="AD36" s="73">
        <f t="shared" si="12"/>
        <v>0</v>
      </c>
      <c r="AE36" s="80">
        <v>62</v>
      </c>
      <c r="AF36" s="61">
        <f t="shared" si="13"/>
        <v>0</v>
      </c>
      <c r="AG36" s="83">
        <f t="shared" si="14"/>
        <v>0.2</v>
      </c>
      <c r="AH36" s="84">
        <f t="shared" si="15"/>
        <v>2</v>
      </c>
    </row>
    <row r="37" spans="1:34" x14ac:dyDescent="0.2">
      <c r="A37" s="132" t="s">
        <v>86</v>
      </c>
      <c r="B37" s="72">
        <v>9.7868638538494999</v>
      </c>
      <c r="C37" s="73">
        <f t="shared" si="1"/>
        <v>0</v>
      </c>
      <c r="D37" s="74">
        <v>3.3167495854063018</v>
      </c>
      <c r="E37" s="75">
        <f t="shared" si="2"/>
        <v>0</v>
      </c>
      <c r="F37" s="72">
        <v>0</v>
      </c>
      <c r="G37" s="73">
        <f t="shared" si="3"/>
        <v>0</v>
      </c>
      <c r="H37" s="76">
        <v>1.91</v>
      </c>
      <c r="I37" s="75">
        <f t="shared" si="4"/>
        <v>0</v>
      </c>
      <c r="J37" s="72">
        <v>2.291423202951353</v>
      </c>
      <c r="K37" s="73">
        <f t="shared" si="5"/>
        <v>0</v>
      </c>
      <c r="L37" s="76">
        <v>0.45</v>
      </c>
      <c r="M37" s="75">
        <f t="shared" si="6"/>
        <v>0</v>
      </c>
      <c r="N37" s="77">
        <v>0</v>
      </c>
      <c r="O37" s="73">
        <f t="shared" si="7"/>
        <v>1</v>
      </c>
      <c r="P37" s="78">
        <v>8.7884210290000002</v>
      </c>
      <c r="Q37" s="75">
        <f t="shared" si="8"/>
        <v>0</v>
      </c>
      <c r="R37" s="79">
        <v>859.19879712199997</v>
      </c>
      <c r="S37" s="73">
        <f t="shared" si="9"/>
        <v>0</v>
      </c>
      <c r="T37" s="76">
        <v>92</v>
      </c>
      <c r="U37" s="75">
        <f t="shared" si="10"/>
        <v>0</v>
      </c>
      <c r="V37" s="72">
        <v>13.650324195199637</v>
      </c>
      <c r="W37" s="73">
        <f t="shared" si="11"/>
        <v>0</v>
      </c>
      <c r="X37" s="85">
        <v>61.54</v>
      </c>
      <c r="Y37" s="61">
        <f t="shared" si="16"/>
        <v>1</v>
      </c>
      <c r="Z37" s="81"/>
      <c r="AA37" s="73"/>
      <c r="AB37" s="61">
        <f t="shared" ref="AB37:AB68" si="17">Y37+AA37</f>
        <v>1</v>
      </c>
      <c r="AC37" s="82">
        <v>8.2089552238805999E-2</v>
      </c>
      <c r="AD37" s="73">
        <f t="shared" si="12"/>
        <v>1</v>
      </c>
      <c r="AF37" s="61">
        <f t="shared" si="13"/>
        <v>0</v>
      </c>
      <c r="AG37" s="83">
        <f t="shared" si="14"/>
        <v>0.24615384615384617</v>
      </c>
      <c r="AH37" s="84">
        <f t="shared" si="15"/>
        <v>2</v>
      </c>
    </row>
    <row r="38" spans="1:34" x14ac:dyDescent="0.2">
      <c r="A38" s="132" t="s">
        <v>87</v>
      </c>
      <c r="B38" s="72">
        <v>6.1943476577622922</v>
      </c>
      <c r="C38" s="73">
        <f t="shared" si="1"/>
        <v>0</v>
      </c>
      <c r="D38" s="74">
        <v>1.7528483786152498</v>
      </c>
      <c r="E38" s="75">
        <f t="shared" si="2"/>
        <v>1</v>
      </c>
      <c r="F38" s="72">
        <v>20</v>
      </c>
      <c r="G38" s="73">
        <f t="shared" si="3"/>
        <v>1</v>
      </c>
      <c r="H38" s="76">
        <v>0</v>
      </c>
      <c r="I38" s="75">
        <f t="shared" si="4"/>
        <v>1</v>
      </c>
      <c r="J38" s="72">
        <v>0</v>
      </c>
      <c r="K38" s="73">
        <f t="shared" si="5"/>
        <v>1</v>
      </c>
      <c r="L38" s="76">
        <v>0.24</v>
      </c>
      <c r="M38" s="75">
        <f t="shared" si="6"/>
        <v>1</v>
      </c>
      <c r="N38" s="77">
        <v>0</v>
      </c>
      <c r="O38" s="73">
        <f t="shared" si="7"/>
        <v>1</v>
      </c>
      <c r="P38" s="78">
        <v>8.2225913619999993</v>
      </c>
      <c r="Q38" s="75">
        <f t="shared" si="8"/>
        <v>0</v>
      </c>
      <c r="R38" s="79">
        <v>1082.4463287030001</v>
      </c>
      <c r="S38" s="73">
        <f t="shared" si="9"/>
        <v>0</v>
      </c>
      <c r="T38" s="76">
        <v>90</v>
      </c>
      <c r="U38" s="75">
        <f t="shared" si="10"/>
        <v>0</v>
      </c>
      <c r="V38" s="72">
        <v>4.0858018386108279</v>
      </c>
      <c r="W38" s="73">
        <f t="shared" si="11"/>
        <v>1</v>
      </c>
      <c r="X38" s="85">
        <v>60</v>
      </c>
      <c r="Y38" s="61">
        <f t="shared" si="16"/>
        <v>0</v>
      </c>
      <c r="Z38" s="81"/>
      <c r="AA38" s="73"/>
      <c r="AB38" s="61">
        <f t="shared" si="17"/>
        <v>0</v>
      </c>
      <c r="AC38" s="82">
        <v>3.91061452513966E-2</v>
      </c>
      <c r="AD38" s="73">
        <f t="shared" si="12"/>
        <v>0</v>
      </c>
      <c r="AE38" s="80">
        <v>66</v>
      </c>
      <c r="AF38" s="61">
        <f t="shared" si="13"/>
        <v>1</v>
      </c>
      <c r="AG38" s="83">
        <f t="shared" si="14"/>
        <v>0.56923076923076921</v>
      </c>
      <c r="AH38" s="84">
        <f t="shared" si="15"/>
        <v>3</v>
      </c>
    </row>
    <row r="39" spans="1:34" x14ac:dyDescent="0.2">
      <c r="A39" s="132" t="s">
        <v>88</v>
      </c>
      <c r="B39" s="72">
        <v>7.2088806333200655</v>
      </c>
      <c r="C39" s="73">
        <f t="shared" si="1"/>
        <v>0</v>
      </c>
      <c r="D39" s="74">
        <v>3.4013605442176869</v>
      </c>
      <c r="E39" s="75">
        <f t="shared" si="2"/>
        <v>0</v>
      </c>
      <c r="F39" s="72">
        <v>5.0847457629999999</v>
      </c>
      <c r="G39" s="73">
        <f t="shared" si="3"/>
        <v>0</v>
      </c>
      <c r="H39" s="76">
        <v>4.82</v>
      </c>
      <c r="I39" s="75">
        <f t="shared" si="4"/>
        <v>0</v>
      </c>
      <c r="J39" s="72">
        <v>1.4231971649912474</v>
      </c>
      <c r="K39" s="73">
        <f t="shared" si="5"/>
        <v>0</v>
      </c>
      <c r="L39" s="76">
        <v>0.76</v>
      </c>
      <c r="M39" s="75">
        <f t="shared" si="6"/>
        <v>0</v>
      </c>
      <c r="N39" s="77">
        <v>0.16329577530501319</v>
      </c>
      <c r="O39" s="73">
        <f t="shared" si="7"/>
        <v>0</v>
      </c>
      <c r="P39" s="78">
        <v>18.916729299</v>
      </c>
      <c r="Q39" s="75">
        <f t="shared" si="8"/>
        <v>1</v>
      </c>
      <c r="R39" s="79">
        <v>1373.1049511450001</v>
      </c>
      <c r="S39" s="73">
        <f t="shared" si="9"/>
        <v>0</v>
      </c>
      <c r="T39" s="76">
        <v>74</v>
      </c>
      <c r="U39" s="75">
        <f t="shared" si="10"/>
        <v>0</v>
      </c>
      <c r="V39" s="72">
        <v>4.2679919572062675</v>
      </c>
      <c r="W39" s="73">
        <f t="shared" si="11"/>
        <v>0</v>
      </c>
      <c r="X39" s="85">
        <v>69.489999999999995</v>
      </c>
      <c r="Y39" s="61">
        <f t="shared" si="16"/>
        <v>1</v>
      </c>
      <c r="Z39" s="81"/>
      <c r="AA39" s="73"/>
      <c r="AB39" s="61">
        <f t="shared" si="17"/>
        <v>1</v>
      </c>
      <c r="AC39" s="82">
        <v>0.11764705882352899</v>
      </c>
      <c r="AD39" s="73">
        <f t="shared" si="12"/>
        <v>1</v>
      </c>
      <c r="AE39" s="80">
        <v>54</v>
      </c>
      <c r="AF39" s="61">
        <f t="shared" si="13"/>
        <v>0</v>
      </c>
      <c r="AG39" s="83">
        <f t="shared" si="14"/>
        <v>0.24615384615384617</v>
      </c>
      <c r="AH39" s="84">
        <f t="shared" si="15"/>
        <v>2</v>
      </c>
    </row>
    <row r="40" spans="1:34" x14ac:dyDescent="0.2">
      <c r="A40" s="132" t="s">
        <v>89</v>
      </c>
      <c r="B40" s="72">
        <v>5.5510401715461635</v>
      </c>
      <c r="C40" s="73">
        <f t="shared" si="1"/>
        <v>1</v>
      </c>
      <c r="D40" s="74">
        <v>2.6053818634313268</v>
      </c>
      <c r="E40" s="75">
        <f t="shared" si="2"/>
        <v>0</v>
      </c>
      <c r="F40" s="72">
        <v>2.0408163269999999</v>
      </c>
      <c r="G40" s="73">
        <f t="shared" si="3"/>
        <v>0</v>
      </c>
      <c r="H40" s="76">
        <v>1.96</v>
      </c>
      <c r="I40" s="75">
        <f t="shared" si="4"/>
        <v>0</v>
      </c>
      <c r="J40" s="72">
        <v>1.6557601134747599</v>
      </c>
      <c r="K40" s="73">
        <f t="shared" si="5"/>
        <v>0</v>
      </c>
      <c r="L40" s="76">
        <v>0.72</v>
      </c>
      <c r="M40" s="75">
        <f t="shared" si="6"/>
        <v>0</v>
      </c>
      <c r="N40" s="77">
        <v>7.7685590876604205E-2</v>
      </c>
      <c r="O40" s="73">
        <f t="shared" si="7"/>
        <v>0</v>
      </c>
      <c r="P40" s="78">
        <v>15.602478565</v>
      </c>
      <c r="Q40" s="75">
        <f t="shared" si="8"/>
        <v>0</v>
      </c>
      <c r="R40" s="79">
        <v>1735.2110044609999</v>
      </c>
      <c r="S40" s="73">
        <f t="shared" si="9"/>
        <v>0</v>
      </c>
      <c r="T40" s="76">
        <v>56</v>
      </c>
      <c r="U40" s="75">
        <f t="shared" si="10"/>
        <v>1</v>
      </c>
      <c r="V40" s="72">
        <v>3.1531874087662319</v>
      </c>
      <c r="W40" s="73">
        <f t="shared" si="11"/>
        <v>1</v>
      </c>
      <c r="X40" s="85">
        <v>55.1</v>
      </c>
      <c r="Y40" s="61">
        <f t="shared" si="16"/>
        <v>0</v>
      </c>
      <c r="Z40" s="81"/>
      <c r="AA40" s="73"/>
      <c r="AB40" s="61">
        <f t="shared" si="17"/>
        <v>0</v>
      </c>
      <c r="AC40" s="82">
        <v>3.3554922443811301E-2</v>
      </c>
      <c r="AD40" s="73">
        <f t="shared" si="12"/>
        <v>0</v>
      </c>
      <c r="AE40" s="80">
        <v>59</v>
      </c>
      <c r="AF40" s="61">
        <f t="shared" si="13"/>
        <v>0</v>
      </c>
      <c r="AG40" s="83">
        <f t="shared" si="14"/>
        <v>0.16923076923076924</v>
      </c>
      <c r="AH40" s="84">
        <f t="shared" si="15"/>
        <v>1</v>
      </c>
    </row>
    <row r="41" spans="1:34" x14ac:dyDescent="0.2">
      <c r="A41" s="132" t="s">
        <v>90</v>
      </c>
      <c r="B41" s="72">
        <v>7.8028747433264884</v>
      </c>
      <c r="C41" s="73">
        <f t="shared" si="1"/>
        <v>0</v>
      </c>
      <c r="D41" s="74">
        <v>1.3513513513513513</v>
      </c>
      <c r="E41" s="75">
        <f t="shared" si="2"/>
        <v>1</v>
      </c>
      <c r="F41" s="72">
        <v>35.714285709999999</v>
      </c>
      <c r="G41" s="73">
        <f t="shared" si="3"/>
        <v>1</v>
      </c>
      <c r="H41" s="76">
        <v>3.81</v>
      </c>
      <c r="I41" s="75">
        <f t="shared" si="4"/>
        <v>0</v>
      </c>
      <c r="J41" s="72">
        <v>2.3206163557040749</v>
      </c>
      <c r="K41" s="73">
        <f t="shared" si="5"/>
        <v>0</v>
      </c>
      <c r="L41" s="76">
        <v>0.42</v>
      </c>
      <c r="M41" s="75">
        <f t="shared" si="6"/>
        <v>1</v>
      </c>
      <c r="N41" s="77">
        <v>0</v>
      </c>
      <c r="O41" s="73">
        <f t="shared" si="7"/>
        <v>1</v>
      </c>
      <c r="P41" s="78">
        <v>17.750522583999999</v>
      </c>
      <c r="Q41" s="75">
        <f t="shared" si="8"/>
        <v>0</v>
      </c>
      <c r="R41" s="79">
        <v>1285.6980316300001</v>
      </c>
      <c r="S41" s="73">
        <f t="shared" si="9"/>
        <v>0</v>
      </c>
      <c r="T41" s="76">
        <v>77</v>
      </c>
      <c r="U41" s="75">
        <f t="shared" si="10"/>
        <v>0</v>
      </c>
      <c r="V41" s="72">
        <v>3.4234460407846536</v>
      </c>
      <c r="W41" s="73">
        <f t="shared" si="11"/>
        <v>1</v>
      </c>
      <c r="X41" s="85">
        <v>57.14</v>
      </c>
      <c r="Y41" s="61">
        <f t="shared" si="16"/>
        <v>0</v>
      </c>
      <c r="Z41" s="81"/>
      <c r="AA41" s="73"/>
      <c r="AB41" s="61">
        <f t="shared" si="17"/>
        <v>0</v>
      </c>
      <c r="AC41" s="82">
        <v>2.87878787878788E-2</v>
      </c>
      <c r="AD41" s="73">
        <f t="shared" si="12"/>
        <v>0</v>
      </c>
      <c r="AE41" s="80">
        <v>65</v>
      </c>
      <c r="AF41" s="61">
        <f t="shared" si="13"/>
        <v>0</v>
      </c>
      <c r="AG41" s="83">
        <f t="shared" si="14"/>
        <v>0.33846153846153848</v>
      </c>
      <c r="AH41" s="84">
        <f t="shared" si="15"/>
        <v>2</v>
      </c>
    </row>
    <row r="42" spans="1:34" x14ac:dyDescent="0.2">
      <c r="A42" s="132" t="s">
        <v>91</v>
      </c>
      <c r="B42" s="72">
        <v>5.4887611082070054</v>
      </c>
      <c r="C42" s="73">
        <f t="shared" si="1"/>
        <v>1</v>
      </c>
      <c r="D42" s="74">
        <v>3.0845157310302285</v>
      </c>
      <c r="E42" s="75">
        <f t="shared" si="2"/>
        <v>0</v>
      </c>
      <c r="F42" s="72">
        <v>0</v>
      </c>
      <c r="G42" s="73">
        <f t="shared" si="3"/>
        <v>0</v>
      </c>
      <c r="H42" s="76">
        <v>3.41</v>
      </c>
      <c r="I42" s="75">
        <f t="shared" si="4"/>
        <v>0</v>
      </c>
      <c r="J42" s="72">
        <v>1.4152879403314604</v>
      </c>
      <c r="K42" s="73">
        <f t="shared" si="5"/>
        <v>0</v>
      </c>
      <c r="L42" s="76">
        <v>0.61</v>
      </c>
      <c r="M42" s="75">
        <f t="shared" si="6"/>
        <v>0</v>
      </c>
      <c r="N42" s="77">
        <v>3.1610557926347399E-2</v>
      </c>
      <c r="O42" s="73">
        <f t="shared" si="7"/>
        <v>0</v>
      </c>
      <c r="P42" s="78">
        <v>16.419202039999998</v>
      </c>
      <c r="Q42" s="75">
        <f t="shared" si="8"/>
        <v>0</v>
      </c>
      <c r="R42" s="79">
        <v>2380.9523809520001</v>
      </c>
      <c r="S42" s="73">
        <f t="shared" si="9"/>
        <v>1</v>
      </c>
      <c r="T42" s="76">
        <v>74</v>
      </c>
      <c r="U42" s="75">
        <f t="shared" si="10"/>
        <v>0</v>
      </c>
      <c r="V42" s="72">
        <v>4.3303477991007311</v>
      </c>
      <c r="W42" s="73">
        <f t="shared" si="11"/>
        <v>0</v>
      </c>
      <c r="X42" s="85">
        <v>38.71</v>
      </c>
      <c r="Y42" s="61">
        <f t="shared" si="16"/>
        <v>0</v>
      </c>
      <c r="Z42" s="81"/>
      <c r="AA42" s="73"/>
      <c r="AB42" s="61">
        <f t="shared" si="17"/>
        <v>0</v>
      </c>
      <c r="AC42" s="82">
        <v>8.3242059145673605E-2</v>
      </c>
      <c r="AD42" s="73">
        <f t="shared" si="12"/>
        <v>1</v>
      </c>
      <c r="AE42" s="80">
        <v>46</v>
      </c>
      <c r="AF42" s="61">
        <f t="shared" si="13"/>
        <v>0</v>
      </c>
      <c r="AG42" s="83">
        <f t="shared" si="14"/>
        <v>0.23076923076923078</v>
      </c>
      <c r="AH42" s="84">
        <f t="shared" si="15"/>
        <v>2</v>
      </c>
    </row>
    <row r="43" spans="1:34" x14ac:dyDescent="0.2">
      <c r="A43" s="132" t="s">
        <v>92</v>
      </c>
      <c r="B43" s="72">
        <v>6.2000048627489113</v>
      </c>
      <c r="C43" s="73">
        <f t="shared" si="1"/>
        <v>0</v>
      </c>
      <c r="D43" s="74">
        <v>5.6091258587004473</v>
      </c>
      <c r="E43" s="75">
        <f t="shared" si="2"/>
        <v>0</v>
      </c>
      <c r="F43" s="72">
        <v>5.263157895</v>
      </c>
      <c r="G43" s="73">
        <f t="shared" si="3"/>
        <v>0</v>
      </c>
      <c r="H43" s="76">
        <v>3.44</v>
      </c>
      <c r="I43" s="75">
        <f t="shared" si="4"/>
        <v>0</v>
      </c>
      <c r="J43" s="72">
        <v>0.54333061668024996</v>
      </c>
      <c r="K43" s="73">
        <f t="shared" si="5"/>
        <v>0</v>
      </c>
      <c r="L43" s="76">
        <v>1.01</v>
      </c>
      <c r="M43" s="75">
        <f t="shared" si="6"/>
        <v>0</v>
      </c>
      <c r="N43" s="77">
        <v>0.12137689954847793</v>
      </c>
      <c r="O43" s="73">
        <f t="shared" si="7"/>
        <v>0</v>
      </c>
      <c r="P43" s="78">
        <v>23.089000315</v>
      </c>
      <c r="Q43" s="75">
        <f t="shared" si="8"/>
        <v>1</v>
      </c>
      <c r="R43" s="79">
        <v>1765.782361567</v>
      </c>
      <c r="S43" s="73">
        <f t="shared" si="9"/>
        <v>0</v>
      </c>
      <c r="T43" s="76">
        <v>54</v>
      </c>
      <c r="U43" s="75">
        <f t="shared" si="10"/>
        <v>1</v>
      </c>
      <c r="V43" s="72">
        <v>2.4785672779547965</v>
      </c>
      <c r="W43" s="73">
        <f t="shared" si="11"/>
        <v>1</v>
      </c>
      <c r="X43" s="85">
        <v>46.05</v>
      </c>
      <c r="Y43" s="61">
        <f t="shared" si="16"/>
        <v>0</v>
      </c>
      <c r="Z43" s="81"/>
      <c r="AA43" s="73"/>
      <c r="AB43" s="61">
        <f t="shared" si="17"/>
        <v>0</v>
      </c>
      <c r="AC43" s="82">
        <v>0.288716177317214</v>
      </c>
      <c r="AD43" s="73">
        <f t="shared" si="12"/>
        <v>1</v>
      </c>
      <c r="AE43" s="80">
        <v>50</v>
      </c>
      <c r="AF43" s="61">
        <f t="shared" si="13"/>
        <v>0</v>
      </c>
      <c r="AG43" s="83">
        <f t="shared" si="14"/>
        <v>0.30769230769230771</v>
      </c>
      <c r="AH43" s="84">
        <f t="shared" si="15"/>
        <v>2</v>
      </c>
    </row>
    <row r="44" spans="1:34" x14ac:dyDescent="0.2">
      <c r="A44" s="132" t="s">
        <v>93</v>
      </c>
      <c r="B44" s="72">
        <v>8.2436173485081508</v>
      </c>
      <c r="C44" s="73">
        <f t="shared" si="1"/>
        <v>0</v>
      </c>
      <c r="D44" s="74">
        <v>3.2342036759485682</v>
      </c>
      <c r="E44" s="75">
        <f t="shared" si="2"/>
        <v>0</v>
      </c>
      <c r="F44" s="72">
        <v>4.807692308</v>
      </c>
      <c r="G44" s="73">
        <f t="shared" si="3"/>
        <v>0</v>
      </c>
      <c r="H44" s="76">
        <v>3.79</v>
      </c>
      <c r="I44" s="75">
        <f t="shared" si="4"/>
        <v>0</v>
      </c>
      <c r="J44" s="72">
        <v>1.8888951852061728</v>
      </c>
      <c r="K44" s="73">
        <f t="shared" si="5"/>
        <v>0</v>
      </c>
      <c r="L44" s="76">
        <v>0.8</v>
      </c>
      <c r="M44" s="75">
        <f t="shared" si="6"/>
        <v>0</v>
      </c>
      <c r="N44" s="77">
        <v>3.2043065880543453E-2</v>
      </c>
      <c r="O44" s="73">
        <f t="shared" si="7"/>
        <v>0</v>
      </c>
      <c r="P44" s="78">
        <v>21.110828673</v>
      </c>
      <c r="Q44" s="75">
        <f t="shared" si="8"/>
        <v>1</v>
      </c>
      <c r="R44" s="79">
        <v>1868.60040699</v>
      </c>
      <c r="S44" s="73">
        <f t="shared" si="9"/>
        <v>0</v>
      </c>
      <c r="T44" s="76">
        <v>77</v>
      </c>
      <c r="U44" s="75">
        <f t="shared" si="10"/>
        <v>0</v>
      </c>
      <c r="V44" s="72">
        <v>4.734833539035546</v>
      </c>
      <c r="W44" s="73">
        <f t="shared" si="11"/>
        <v>0</v>
      </c>
      <c r="X44" s="85">
        <v>64.42</v>
      </c>
      <c r="Y44" s="61">
        <f t="shared" si="16"/>
        <v>1</v>
      </c>
      <c r="Z44" s="81"/>
      <c r="AA44" s="73"/>
      <c r="AB44" s="61">
        <f t="shared" si="17"/>
        <v>1</v>
      </c>
      <c r="AC44" s="82">
        <v>6.2871441976853307E-2</v>
      </c>
      <c r="AD44" s="73">
        <f t="shared" si="12"/>
        <v>0</v>
      </c>
      <c r="AE44" s="80">
        <v>59</v>
      </c>
      <c r="AF44" s="61">
        <f t="shared" si="13"/>
        <v>0</v>
      </c>
      <c r="AG44" s="83">
        <f t="shared" si="14"/>
        <v>0.13846153846153847</v>
      </c>
      <c r="AH44" s="84">
        <f t="shared" si="15"/>
        <v>1</v>
      </c>
    </row>
    <row r="45" spans="1:34" x14ac:dyDescent="0.2">
      <c r="A45" s="132" t="s">
        <v>94</v>
      </c>
      <c r="B45" s="72">
        <v>6.753417888321529</v>
      </c>
      <c r="C45" s="73">
        <f t="shared" si="1"/>
        <v>0</v>
      </c>
      <c r="D45" s="74">
        <v>2.3715415019762847</v>
      </c>
      <c r="E45" s="75">
        <f t="shared" si="2"/>
        <v>1</v>
      </c>
      <c r="F45" s="72">
        <v>13.79310345</v>
      </c>
      <c r="G45" s="73">
        <f t="shared" si="3"/>
        <v>1</v>
      </c>
      <c r="H45" s="76">
        <v>3.75</v>
      </c>
      <c r="I45" s="75">
        <f t="shared" si="4"/>
        <v>0</v>
      </c>
      <c r="J45" s="72">
        <v>1.759572072072072</v>
      </c>
      <c r="K45" s="73">
        <f t="shared" si="5"/>
        <v>0</v>
      </c>
      <c r="L45" s="76">
        <v>0.72</v>
      </c>
      <c r="M45" s="75">
        <f t="shared" si="6"/>
        <v>0</v>
      </c>
      <c r="N45" s="77">
        <v>4.1986816139732125E-2</v>
      </c>
      <c r="O45" s="73">
        <f t="shared" si="7"/>
        <v>0</v>
      </c>
      <c r="P45" s="78">
        <v>17.228263687999998</v>
      </c>
      <c r="Q45" s="75">
        <f t="shared" si="8"/>
        <v>0</v>
      </c>
      <c r="R45" s="79">
        <v>2477.0410312580002</v>
      </c>
      <c r="S45" s="73">
        <f t="shared" si="9"/>
        <v>1</v>
      </c>
      <c r="T45" s="76">
        <v>80</v>
      </c>
      <c r="U45" s="75">
        <f t="shared" si="10"/>
        <v>0</v>
      </c>
      <c r="V45" s="72">
        <v>5.2306726645046551</v>
      </c>
      <c r="W45" s="73">
        <f t="shared" si="11"/>
        <v>0</v>
      </c>
      <c r="X45" s="85">
        <v>51.72</v>
      </c>
      <c r="Y45" s="61">
        <f t="shared" si="16"/>
        <v>0</v>
      </c>
      <c r="Z45" s="81"/>
      <c r="AA45" s="73"/>
      <c r="AB45" s="61">
        <f t="shared" si="17"/>
        <v>0</v>
      </c>
      <c r="AC45" s="82">
        <v>5.8614564831261103E-2</v>
      </c>
      <c r="AD45" s="73">
        <f t="shared" si="12"/>
        <v>0</v>
      </c>
      <c r="AE45" s="80">
        <v>62</v>
      </c>
      <c r="AF45" s="61">
        <f t="shared" si="13"/>
        <v>0</v>
      </c>
      <c r="AG45" s="83">
        <f t="shared" si="14"/>
        <v>0.18461538461538463</v>
      </c>
      <c r="AH45" s="84">
        <f t="shared" si="15"/>
        <v>2</v>
      </c>
    </row>
    <row r="46" spans="1:34" x14ac:dyDescent="0.2">
      <c r="A46" s="132" t="s">
        <v>95</v>
      </c>
      <c r="B46" s="72">
        <v>7.7186963979416809</v>
      </c>
      <c r="C46" s="73">
        <f t="shared" si="1"/>
        <v>0</v>
      </c>
      <c r="D46" s="74">
        <v>5.5096418732782375</v>
      </c>
      <c r="E46" s="75">
        <f t="shared" si="2"/>
        <v>0</v>
      </c>
      <c r="F46" s="72">
        <v>0</v>
      </c>
      <c r="G46" s="73">
        <f t="shared" si="3"/>
        <v>0</v>
      </c>
      <c r="H46" s="76">
        <v>5.09</v>
      </c>
      <c r="I46" s="75">
        <f t="shared" si="4"/>
        <v>0</v>
      </c>
      <c r="J46" s="72">
        <v>0</v>
      </c>
      <c r="K46" s="73">
        <f t="shared" si="5"/>
        <v>1</v>
      </c>
      <c r="L46" s="76">
        <v>0.5</v>
      </c>
      <c r="M46" s="75">
        <f t="shared" si="6"/>
        <v>0</v>
      </c>
      <c r="N46" s="77">
        <v>0</v>
      </c>
      <c r="O46" s="73">
        <f t="shared" si="7"/>
        <v>1</v>
      </c>
      <c r="P46" s="78">
        <v>15.3368278</v>
      </c>
      <c r="Q46" s="75">
        <f t="shared" si="8"/>
        <v>0</v>
      </c>
      <c r="R46" s="79">
        <v>2043.795620438</v>
      </c>
      <c r="S46" s="73">
        <f t="shared" si="9"/>
        <v>1</v>
      </c>
      <c r="T46" s="76">
        <v>95.5</v>
      </c>
      <c r="U46" s="75">
        <f t="shared" si="10"/>
        <v>0</v>
      </c>
      <c r="V46" s="72">
        <v>12.042969314514187</v>
      </c>
      <c r="W46" s="73">
        <f t="shared" si="11"/>
        <v>0</v>
      </c>
      <c r="X46" s="85">
        <v>33.33</v>
      </c>
      <c r="Y46" s="61">
        <f t="shared" si="16"/>
        <v>0</v>
      </c>
      <c r="Z46" s="81"/>
      <c r="AA46" s="73"/>
      <c r="AB46" s="61">
        <f t="shared" si="17"/>
        <v>0</v>
      </c>
      <c r="AC46" s="82">
        <v>0.106153846153846</v>
      </c>
      <c r="AD46" s="73">
        <f t="shared" si="12"/>
        <v>1</v>
      </c>
      <c r="AF46" s="61">
        <f t="shared" si="13"/>
        <v>0</v>
      </c>
      <c r="AG46" s="83">
        <f t="shared" si="14"/>
        <v>0.35384615384615387</v>
      </c>
      <c r="AH46" s="84">
        <f t="shared" si="15"/>
        <v>3</v>
      </c>
    </row>
    <row r="47" spans="1:34" x14ac:dyDescent="0.2">
      <c r="A47" s="132" t="s">
        <v>96</v>
      </c>
      <c r="B47" s="72">
        <v>7.7909022367428999</v>
      </c>
      <c r="C47" s="73">
        <f t="shared" si="1"/>
        <v>0</v>
      </c>
      <c r="D47" s="74">
        <v>3.4965034965034967</v>
      </c>
      <c r="E47" s="75">
        <f t="shared" si="2"/>
        <v>0</v>
      </c>
      <c r="F47" s="72">
        <v>13.33333333</v>
      </c>
      <c r="G47" s="73">
        <f t="shared" si="3"/>
        <v>1</v>
      </c>
      <c r="H47" s="76">
        <v>3.58</v>
      </c>
      <c r="I47" s="75">
        <f t="shared" si="4"/>
        <v>0</v>
      </c>
      <c r="J47" s="72">
        <v>15.359178916364753</v>
      </c>
      <c r="K47" s="73">
        <f t="shared" si="5"/>
        <v>0</v>
      </c>
      <c r="L47" s="76">
        <v>0.67</v>
      </c>
      <c r="M47" s="75">
        <f t="shared" si="6"/>
        <v>0</v>
      </c>
      <c r="N47" s="77">
        <v>0</v>
      </c>
      <c r="O47" s="73">
        <f t="shared" si="7"/>
        <v>1</v>
      </c>
      <c r="P47" s="78">
        <v>19.439409227999999</v>
      </c>
      <c r="Q47" s="75">
        <f t="shared" si="8"/>
        <v>1</v>
      </c>
      <c r="R47" s="79">
        <v>1670.836311651</v>
      </c>
      <c r="S47" s="73">
        <f t="shared" si="9"/>
        <v>0</v>
      </c>
      <c r="T47" s="76">
        <v>85.5</v>
      </c>
      <c r="U47" s="75">
        <f t="shared" si="10"/>
        <v>0</v>
      </c>
      <c r="V47" s="72">
        <v>4.4376203704525485</v>
      </c>
      <c r="W47" s="73">
        <f t="shared" si="11"/>
        <v>0</v>
      </c>
      <c r="X47" s="85">
        <v>63.33</v>
      </c>
      <c r="Y47" s="61">
        <f t="shared" si="16"/>
        <v>1</v>
      </c>
      <c r="Z47" s="81"/>
      <c r="AA47" s="73"/>
      <c r="AB47" s="61">
        <f t="shared" si="17"/>
        <v>1</v>
      </c>
      <c r="AC47" s="82">
        <v>5.2688172043010802E-2</v>
      </c>
      <c r="AD47" s="73">
        <f t="shared" si="12"/>
        <v>0</v>
      </c>
      <c r="AE47" s="80">
        <v>72</v>
      </c>
      <c r="AF47" s="61">
        <f t="shared" si="13"/>
        <v>1</v>
      </c>
      <c r="AG47" s="83">
        <f t="shared" si="14"/>
        <v>0.35384615384615387</v>
      </c>
      <c r="AH47" s="84">
        <f t="shared" si="15"/>
        <v>3</v>
      </c>
    </row>
    <row r="48" spans="1:34" x14ac:dyDescent="0.2">
      <c r="A48" s="132" t="s">
        <v>97</v>
      </c>
      <c r="B48" s="72">
        <v>9.1761420307201274</v>
      </c>
      <c r="C48" s="73">
        <f t="shared" si="1"/>
        <v>0</v>
      </c>
      <c r="D48" s="74">
        <v>2.0942408376963355</v>
      </c>
      <c r="E48" s="75">
        <f t="shared" si="2"/>
        <v>1</v>
      </c>
      <c r="F48" s="72">
        <v>16.666666670000001</v>
      </c>
      <c r="G48" s="73">
        <f t="shared" si="3"/>
        <v>1</v>
      </c>
      <c r="H48" s="76">
        <v>2.65</v>
      </c>
      <c r="I48" s="75">
        <f t="shared" si="4"/>
        <v>0</v>
      </c>
      <c r="J48" s="72">
        <v>4.3269438795378825</v>
      </c>
      <c r="K48" s="73">
        <f t="shared" si="5"/>
        <v>0</v>
      </c>
      <c r="L48" s="76">
        <v>0.47</v>
      </c>
      <c r="M48" s="75">
        <f t="shared" si="6"/>
        <v>0</v>
      </c>
      <c r="N48" s="77">
        <v>0</v>
      </c>
      <c r="O48" s="73">
        <f t="shared" si="7"/>
        <v>1</v>
      </c>
      <c r="P48" s="78">
        <v>15.992230494999999</v>
      </c>
      <c r="Q48" s="75">
        <f t="shared" si="8"/>
        <v>0</v>
      </c>
      <c r="R48" s="79">
        <v>2113.4270479880001</v>
      </c>
      <c r="S48" s="73">
        <f t="shared" si="9"/>
        <v>1</v>
      </c>
      <c r="T48" s="76">
        <v>87</v>
      </c>
      <c r="U48" s="75">
        <f t="shared" si="10"/>
        <v>0</v>
      </c>
      <c r="V48" s="72">
        <v>6.4772432852577939</v>
      </c>
      <c r="W48" s="73">
        <f t="shared" si="11"/>
        <v>0</v>
      </c>
      <c r="X48" s="85">
        <v>58.33</v>
      </c>
      <c r="Y48" s="61">
        <f t="shared" si="16"/>
        <v>0</v>
      </c>
      <c r="Z48" s="81"/>
      <c r="AA48" s="73"/>
      <c r="AB48" s="61">
        <f t="shared" si="17"/>
        <v>0</v>
      </c>
      <c r="AC48" s="82">
        <v>2.15827338129496E-2</v>
      </c>
      <c r="AD48" s="73">
        <f t="shared" si="12"/>
        <v>0</v>
      </c>
      <c r="AE48" s="80">
        <v>76</v>
      </c>
      <c r="AF48" s="61">
        <f t="shared" si="13"/>
        <v>1</v>
      </c>
      <c r="AG48" s="83">
        <f t="shared" si="14"/>
        <v>0.33846153846153848</v>
      </c>
      <c r="AH48" s="84">
        <f t="shared" si="15"/>
        <v>2</v>
      </c>
    </row>
    <row r="49" spans="1:34" x14ac:dyDescent="0.2">
      <c r="A49" s="132" t="s">
        <v>98</v>
      </c>
      <c r="B49" s="72">
        <v>4.0849261183115635</v>
      </c>
      <c r="C49" s="73">
        <f t="shared" si="1"/>
        <v>1</v>
      </c>
      <c r="D49" s="74">
        <v>3.1572300568301408</v>
      </c>
      <c r="E49" s="75">
        <f t="shared" si="2"/>
        <v>0</v>
      </c>
      <c r="F49" s="72">
        <v>3.0303030299999998</v>
      </c>
      <c r="G49" s="73">
        <f t="shared" si="3"/>
        <v>0</v>
      </c>
      <c r="H49" s="76">
        <v>1.44</v>
      </c>
      <c r="I49" s="75">
        <f t="shared" si="4"/>
        <v>1</v>
      </c>
      <c r="J49" s="72">
        <v>0</v>
      </c>
      <c r="K49" s="73">
        <f t="shared" si="5"/>
        <v>1</v>
      </c>
      <c r="L49" s="76">
        <v>0.43</v>
      </c>
      <c r="M49" s="75">
        <f t="shared" si="6"/>
        <v>1</v>
      </c>
      <c r="N49" s="77">
        <v>0</v>
      </c>
      <c r="O49" s="73">
        <f t="shared" si="7"/>
        <v>1</v>
      </c>
      <c r="P49" s="78">
        <v>21.588611962000002</v>
      </c>
      <c r="Q49" s="75">
        <f t="shared" si="8"/>
        <v>1</v>
      </c>
      <c r="R49" s="79">
        <v>1906.3505302040001</v>
      </c>
      <c r="S49" s="73">
        <f t="shared" si="9"/>
        <v>1</v>
      </c>
      <c r="T49" s="76">
        <v>72</v>
      </c>
      <c r="U49" s="75">
        <f t="shared" si="10"/>
        <v>0</v>
      </c>
      <c r="V49" s="72">
        <v>4.203800235412813</v>
      </c>
      <c r="W49" s="73">
        <f t="shared" si="11"/>
        <v>1</v>
      </c>
      <c r="X49" s="85">
        <v>24.24</v>
      </c>
      <c r="Y49" s="61">
        <f t="shared" si="16"/>
        <v>0</v>
      </c>
      <c r="Z49" s="81"/>
      <c r="AA49" s="73"/>
      <c r="AB49" s="61">
        <f t="shared" si="17"/>
        <v>0</v>
      </c>
      <c r="AC49" s="82">
        <v>1.21951219512195E-2</v>
      </c>
      <c r="AD49" s="73">
        <f t="shared" si="12"/>
        <v>0</v>
      </c>
      <c r="AE49" s="80">
        <v>34</v>
      </c>
      <c r="AF49" s="61">
        <f t="shared" si="13"/>
        <v>0</v>
      </c>
      <c r="AG49" s="83">
        <f t="shared" si="14"/>
        <v>0.58461538461538465</v>
      </c>
      <c r="AH49" s="84">
        <f t="shared" si="15"/>
        <v>3</v>
      </c>
    </row>
    <row r="50" spans="1:34" x14ac:dyDescent="0.2">
      <c r="A50" s="132" t="s">
        <v>99</v>
      </c>
      <c r="B50" s="72">
        <v>3.9199022680193334</v>
      </c>
      <c r="C50" s="73">
        <f t="shared" si="1"/>
        <v>1</v>
      </c>
      <c r="D50" s="74">
        <v>1.8782454977350569</v>
      </c>
      <c r="E50" s="75">
        <f t="shared" si="2"/>
        <v>1</v>
      </c>
      <c r="F50" s="72">
        <v>0.947867299</v>
      </c>
      <c r="G50" s="73">
        <f t="shared" si="3"/>
        <v>0</v>
      </c>
      <c r="H50" s="76">
        <v>3.35</v>
      </c>
      <c r="I50" s="75">
        <f t="shared" si="4"/>
        <v>0</v>
      </c>
      <c r="J50" s="72">
        <v>0.60342455503473313</v>
      </c>
      <c r="K50" s="73">
        <f t="shared" si="5"/>
        <v>0</v>
      </c>
      <c r="L50" s="76">
        <v>1.42</v>
      </c>
      <c r="M50" s="75">
        <f t="shared" si="6"/>
        <v>0</v>
      </c>
      <c r="N50" s="77">
        <v>0.18425563515150839</v>
      </c>
      <c r="O50" s="73">
        <f t="shared" si="7"/>
        <v>0</v>
      </c>
      <c r="P50" s="78">
        <v>16.617656198999999</v>
      </c>
      <c r="Q50" s="75">
        <f t="shared" si="8"/>
        <v>0</v>
      </c>
      <c r="R50" s="79">
        <v>1670.8437761069999</v>
      </c>
      <c r="S50" s="73">
        <f t="shared" si="9"/>
        <v>0</v>
      </c>
      <c r="T50" s="76">
        <v>50</v>
      </c>
      <c r="U50" s="75">
        <f t="shared" si="10"/>
        <v>1</v>
      </c>
      <c r="V50" s="72">
        <v>4.2648807783041862</v>
      </c>
      <c r="W50" s="73">
        <f t="shared" si="11"/>
        <v>1</v>
      </c>
      <c r="X50" s="74"/>
      <c r="Y50" s="61"/>
      <c r="Z50" s="81">
        <v>4.5999999999999996</v>
      </c>
      <c r="AA50" s="73">
        <f>IF(Z50&lt;$Z$74, 1,0)</f>
        <v>0</v>
      </c>
      <c r="AB50" s="61">
        <f t="shared" si="17"/>
        <v>0</v>
      </c>
      <c r="AC50" s="82">
        <v>2.8523111612175901E-2</v>
      </c>
      <c r="AD50" s="73">
        <f t="shared" si="12"/>
        <v>0</v>
      </c>
      <c r="AE50" s="80">
        <v>50</v>
      </c>
      <c r="AF50" s="61">
        <f t="shared" si="13"/>
        <v>0</v>
      </c>
      <c r="AG50" s="83">
        <f t="shared" si="14"/>
        <v>0.2153846153846154</v>
      </c>
      <c r="AH50" s="84">
        <f t="shared" si="15"/>
        <v>2</v>
      </c>
    </row>
    <row r="51" spans="1:34" x14ac:dyDescent="0.2">
      <c r="A51" s="132" t="s">
        <v>100</v>
      </c>
      <c r="B51" s="72">
        <v>5.9717698154180239</v>
      </c>
      <c r="C51" s="73">
        <f t="shared" si="1"/>
        <v>0</v>
      </c>
      <c r="D51" s="74">
        <v>2.6560424966799467</v>
      </c>
      <c r="E51" s="75">
        <f t="shared" si="2"/>
        <v>0</v>
      </c>
      <c r="F51" s="72">
        <v>0</v>
      </c>
      <c r="G51" s="73">
        <f t="shared" si="3"/>
        <v>0</v>
      </c>
      <c r="H51" s="76">
        <v>42.52</v>
      </c>
      <c r="I51" s="75">
        <f t="shared" si="4"/>
        <v>0</v>
      </c>
      <c r="J51" s="72">
        <v>0</v>
      </c>
      <c r="K51" s="73">
        <f t="shared" si="5"/>
        <v>1</v>
      </c>
      <c r="L51" s="76">
        <v>4.47</v>
      </c>
      <c r="M51" s="75">
        <f t="shared" si="6"/>
        <v>0</v>
      </c>
      <c r="N51" s="77">
        <v>0.27329871549603713</v>
      </c>
      <c r="O51" s="73">
        <f t="shared" si="7"/>
        <v>0</v>
      </c>
      <c r="P51" s="78">
        <v>13.528080198</v>
      </c>
      <c r="Q51" s="75">
        <f t="shared" si="8"/>
        <v>0</v>
      </c>
      <c r="R51" s="79">
        <v>896.00868856900001</v>
      </c>
      <c r="S51" s="73">
        <f t="shared" si="9"/>
        <v>0</v>
      </c>
      <c r="T51" s="76">
        <v>84</v>
      </c>
      <c r="U51" s="75">
        <f t="shared" si="10"/>
        <v>0</v>
      </c>
      <c r="V51" s="72">
        <v>5.4854635216675813</v>
      </c>
      <c r="W51" s="73">
        <f t="shared" si="11"/>
        <v>0</v>
      </c>
      <c r="X51" s="85">
        <v>75</v>
      </c>
      <c r="Y51" s="61">
        <f t="shared" si="16"/>
        <v>1</v>
      </c>
      <c r="Z51" s="81"/>
      <c r="AA51" s="73"/>
      <c r="AB51" s="61">
        <f t="shared" si="17"/>
        <v>1</v>
      </c>
      <c r="AC51" s="82">
        <v>6.43564356435644E-2</v>
      </c>
      <c r="AD51" s="73">
        <f t="shared" si="12"/>
        <v>0</v>
      </c>
      <c r="AF51" s="61">
        <f t="shared" si="13"/>
        <v>0</v>
      </c>
      <c r="AG51" s="83">
        <f t="shared" si="14"/>
        <v>0.15384615384615385</v>
      </c>
      <c r="AH51" s="84">
        <f t="shared" si="15"/>
        <v>1</v>
      </c>
    </row>
    <row r="52" spans="1:34" x14ac:dyDescent="0.2">
      <c r="A52" s="132" t="s">
        <v>101</v>
      </c>
      <c r="B52" s="72">
        <v>5.0565781765485767</v>
      </c>
      <c r="C52" s="73">
        <f t="shared" si="1"/>
        <v>1</v>
      </c>
      <c r="D52" s="74">
        <v>3.4061135371179039</v>
      </c>
      <c r="E52" s="75">
        <f t="shared" si="2"/>
        <v>0</v>
      </c>
      <c r="F52" s="72">
        <v>7.3529411769999999</v>
      </c>
      <c r="G52" s="73">
        <f t="shared" si="3"/>
        <v>0</v>
      </c>
      <c r="H52" s="76">
        <v>3.49</v>
      </c>
      <c r="I52" s="75">
        <f t="shared" si="4"/>
        <v>0</v>
      </c>
      <c r="J52" s="72">
        <v>0.65615290987411712</v>
      </c>
      <c r="K52" s="73">
        <f t="shared" si="5"/>
        <v>0</v>
      </c>
      <c r="L52" s="76">
        <v>0.84</v>
      </c>
      <c r="M52" s="75">
        <f t="shared" si="6"/>
        <v>0</v>
      </c>
      <c r="N52" s="77">
        <v>4.8817795713797539E-2</v>
      </c>
      <c r="O52" s="73">
        <f t="shared" si="7"/>
        <v>0</v>
      </c>
      <c r="P52" s="78">
        <v>17.041767472</v>
      </c>
      <c r="Q52" s="75">
        <f t="shared" si="8"/>
        <v>0</v>
      </c>
      <c r="R52" s="79">
        <v>1559.4573808319999</v>
      </c>
      <c r="S52" s="73">
        <f t="shared" si="9"/>
        <v>0</v>
      </c>
      <c r="T52" s="76">
        <v>60</v>
      </c>
      <c r="U52" s="75">
        <f t="shared" si="10"/>
        <v>1</v>
      </c>
      <c r="V52" s="72">
        <v>3.3138918345705197</v>
      </c>
      <c r="W52" s="73">
        <f t="shared" si="11"/>
        <v>1</v>
      </c>
      <c r="X52" s="85">
        <v>42.65</v>
      </c>
      <c r="Y52" s="61">
        <f t="shared" si="16"/>
        <v>0</v>
      </c>
      <c r="Z52" s="81"/>
      <c r="AA52" s="73"/>
      <c r="AB52" s="61">
        <f t="shared" si="17"/>
        <v>0</v>
      </c>
      <c r="AC52" s="82">
        <v>0.107234479220113</v>
      </c>
      <c r="AD52" s="73">
        <f t="shared" si="12"/>
        <v>1</v>
      </c>
      <c r="AE52" s="80">
        <v>44</v>
      </c>
      <c r="AF52" s="61">
        <f t="shared" si="13"/>
        <v>0</v>
      </c>
      <c r="AG52" s="83">
        <f t="shared" si="14"/>
        <v>0.27692307692307694</v>
      </c>
      <c r="AH52" s="84">
        <f t="shared" si="15"/>
        <v>2</v>
      </c>
    </row>
    <row r="53" spans="1:34" x14ac:dyDescent="0.2">
      <c r="A53" s="132" t="s">
        <v>102</v>
      </c>
      <c r="B53" s="72">
        <v>7.9141934812037906</v>
      </c>
      <c r="C53" s="73">
        <f t="shared" si="1"/>
        <v>0</v>
      </c>
      <c r="D53" s="74">
        <v>3.0832476875642341</v>
      </c>
      <c r="E53" s="75">
        <f t="shared" si="2"/>
        <v>0</v>
      </c>
      <c r="F53" s="72">
        <v>8.3333333330000006</v>
      </c>
      <c r="G53" s="73">
        <f t="shared" si="3"/>
        <v>0</v>
      </c>
      <c r="H53" s="76">
        <v>0.82</v>
      </c>
      <c r="I53" s="75">
        <f t="shared" si="4"/>
        <v>1</v>
      </c>
      <c r="J53" s="72">
        <v>1.0978997178397725</v>
      </c>
      <c r="K53" s="73">
        <f t="shared" si="5"/>
        <v>0</v>
      </c>
      <c r="L53" s="76">
        <v>0.45</v>
      </c>
      <c r="M53" s="75">
        <f t="shared" si="6"/>
        <v>0</v>
      </c>
      <c r="N53" s="77">
        <v>0</v>
      </c>
      <c r="O53" s="73">
        <f t="shared" si="7"/>
        <v>1</v>
      </c>
      <c r="P53" s="78">
        <v>15.502705966000001</v>
      </c>
      <c r="Q53" s="75">
        <f t="shared" si="8"/>
        <v>0</v>
      </c>
      <c r="R53" s="79">
        <v>1989.671106279</v>
      </c>
      <c r="S53" s="73">
        <f t="shared" si="9"/>
        <v>1</v>
      </c>
      <c r="T53" s="76">
        <v>79.5</v>
      </c>
      <c r="U53" s="75">
        <f t="shared" si="10"/>
        <v>0</v>
      </c>
      <c r="V53" s="72">
        <v>7.5692860000648796</v>
      </c>
      <c r="W53" s="73">
        <f t="shared" si="11"/>
        <v>0</v>
      </c>
      <c r="X53" s="85">
        <v>66.67</v>
      </c>
      <c r="Y53" s="61">
        <f t="shared" si="16"/>
        <v>1</v>
      </c>
      <c r="Z53" s="81"/>
      <c r="AA53" s="73"/>
      <c r="AB53" s="61">
        <f t="shared" si="17"/>
        <v>1</v>
      </c>
      <c r="AC53" s="82">
        <v>7.8512396694214906E-2</v>
      </c>
      <c r="AD53" s="73">
        <f t="shared" si="12"/>
        <v>0</v>
      </c>
      <c r="AE53" s="80">
        <v>53</v>
      </c>
      <c r="AF53" s="61">
        <f t="shared" si="13"/>
        <v>0</v>
      </c>
      <c r="AG53" s="83">
        <f t="shared" si="14"/>
        <v>0.27692307692307694</v>
      </c>
      <c r="AH53" s="84">
        <f t="shared" si="15"/>
        <v>2</v>
      </c>
    </row>
    <row r="54" spans="1:34" x14ac:dyDescent="0.2">
      <c r="A54" s="132" t="s">
        <v>103</v>
      </c>
      <c r="B54" s="72">
        <v>5.6507816914673201</v>
      </c>
      <c r="C54" s="73">
        <f t="shared" si="1"/>
        <v>1</v>
      </c>
      <c r="D54" s="74">
        <v>2.3775558725630055</v>
      </c>
      <c r="E54" s="75">
        <f t="shared" si="2"/>
        <v>1</v>
      </c>
      <c r="F54" s="72">
        <v>10</v>
      </c>
      <c r="G54" s="73">
        <f t="shared" si="3"/>
        <v>0</v>
      </c>
      <c r="H54" s="76">
        <v>0</v>
      </c>
      <c r="I54" s="75">
        <f t="shared" si="4"/>
        <v>1</v>
      </c>
      <c r="J54" s="72">
        <v>2.167363835367043</v>
      </c>
      <c r="K54" s="73">
        <f t="shared" si="5"/>
        <v>0</v>
      </c>
      <c r="L54" s="76">
        <v>0.28000000000000003</v>
      </c>
      <c r="M54" s="75">
        <f t="shared" si="6"/>
        <v>1</v>
      </c>
      <c r="N54" s="77">
        <v>0</v>
      </c>
      <c r="O54" s="73">
        <f t="shared" si="7"/>
        <v>1</v>
      </c>
      <c r="P54" s="78">
        <v>11.569185566</v>
      </c>
      <c r="Q54" s="75">
        <f t="shared" si="8"/>
        <v>0</v>
      </c>
      <c r="R54" s="79">
        <v>1476.3482976800001</v>
      </c>
      <c r="S54" s="73">
        <f t="shared" si="9"/>
        <v>0</v>
      </c>
      <c r="T54" s="76">
        <v>81.5</v>
      </c>
      <c r="U54" s="75">
        <f t="shared" si="10"/>
        <v>0</v>
      </c>
      <c r="V54" s="72">
        <v>8.6982994824511799</v>
      </c>
      <c r="W54" s="73">
        <f t="shared" si="11"/>
        <v>0</v>
      </c>
      <c r="X54" s="85">
        <v>30</v>
      </c>
      <c r="Y54" s="61">
        <f t="shared" si="16"/>
        <v>0</v>
      </c>
      <c r="Z54" s="81"/>
      <c r="AA54" s="73"/>
      <c r="AB54" s="61">
        <f t="shared" si="17"/>
        <v>0</v>
      </c>
      <c r="AC54" s="82">
        <v>5.8988764044943798E-2</v>
      </c>
      <c r="AD54" s="73">
        <f t="shared" si="12"/>
        <v>0</v>
      </c>
      <c r="AE54" s="80">
        <v>50</v>
      </c>
      <c r="AF54" s="61">
        <f t="shared" si="13"/>
        <v>0</v>
      </c>
      <c r="AG54" s="83">
        <f t="shared" si="14"/>
        <v>0.32307692307692309</v>
      </c>
      <c r="AH54" s="84">
        <f t="shared" si="15"/>
        <v>2</v>
      </c>
    </row>
    <row r="55" spans="1:34" x14ac:dyDescent="0.2">
      <c r="A55" s="132" t="s">
        <v>104</v>
      </c>
      <c r="B55" s="72">
        <v>15.835650070404737</v>
      </c>
      <c r="C55" s="73">
        <f t="shared" si="1"/>
        <v>0</v>
      </c>
      <c r="D55" s="74">
        <v>13.109077417759091</v>
      </c>
      <c r="E55" s="75">
        <f t="shared" si="2"/>
        <v>0</v>
      </c>
      <c r="F55" s="72">
        <v>1.5625</v>
      </c>
      <c r="G55" s="73">
        <f t="shared" si="3"/>
        <v>0</v>
      </c>
      <c r="H55" s="76">
        <v>4.8899999999999997</v>
      </c>
      <c r="I55" s="75">
        <f t="shared" si="4"/>
        <v>0</v>
      </c>
      <c r="J55" s="72">
        <v>4.2294295067727683</v>
      </c>
      <c r="K55" s="73">
        <f t="shared" si="5"/>
        <v>0</v>
      </c>
      <c r="L55" s="76">
        <v>0.67</v>
      </c>
      <c r="M55" s="75">
        <f t="shared" si="6"/>
        <v>0</v>
      </c>
      <c r="N55" s="77">
        <v>7.8127486696625184E-2</v>
      </c>
      <c r="O55" s="73">
        <f t="shared" si="7"/>
        <v>0</v>
      </c>
      <c r="P55" s="78">
        <v>41.492183093000001</v>
      </c>
      <c r="Q55" s="75">
        <f t="shared" si="8"/>
        <v>1</v>
      </c>
      <c r="R55" s="79">
        <v>2630.7960266549999</v>
      </c>
      <c r="S55" s="73">
        <f t="shared" si="9"/>
        <v>1</v>
      </c>
      <c r="T55" s="76">
        <v>20</v>
      </c>
      <c r="U55" s="75">
        <f t="shared" si="10"/>
        <v>1</v>
      </c>
      <c r="V55" s="72">
        <v>3.3020799928878275</v>
      </c>
      <c r="W55" s="73">
        <f t="shared" si="11"/>
        <v>1</v>
      </c>
      <c r="X55" s="74"/>
      <c r="Y55" s="61"/>
      <c r="Z55" s="81">
        <v>9</v>
      </c>
      <c r="AA55" s="73">
        <f>IF(Z55&lt;$Z$74, 1,0)</f>
        <v>0</v>
      </c>
      <c r="AB55" s="61">
        <f t="shared" si="17"/>
        <v>0</v>
      </c>
      <c r="AC55" s="82">
        <v>2.8929727525297599E-2</v>
      </c>
      <c r="AD55" s="73">
        <f t="shared" si="12"/>
        <v>0</v>
      </c>
      <c r="AE55" s="80">
        <v>70</v>
      </c>
      <c r="AF55" s="61">
        <f t="shared" si="13"/>
        <v>1</v>
      </c>
      <c r="AG55" s="83">
        <f t="shared" si="14"/>
        <v>0.35384615384615387</v>
      </c>
      <c r="AH55" s="84">
        <f t="shared" si="15"/>
        <v>3</v>
      </c>
    </row>
    <row r="56" spans="1:34" x14ac:dyDescent="0.2">
      <c r="A56" s="132" t="s">
        <v>105</v>
      </c>
      <c r="B56" s="72">
        <v>2.6509572901325478</v>
      </c>
      <c r="C56" s="73">
        <f t="shared" si="1"/>
        <v>1</v>
      </c>
      <c r="D56" s="74">
        <v>3.6923076923076921</v>
      </c>
      <c r="E56" s="75">
        <f t="shared" si="2"/>
        <v>0</v>
      </c>
      <c r="F56" s="72">
        <v>0</v>
      </c>
      <c r="G56" s="73">
        <f t="shared" si="3"/>
        <v>0</v>
      </c>
      <c r="H56" s="76">
        <v>0</v>
      </c>
      <c r="I56" s="75">
        <f t="shared" si="4"/>
        <v>1</v>
      </c>
      <c r="J56" s="72">
        <v>7.1514132980530283</v>
      </c>
      <c r="K56" s="73">
        <f t="shared" si="5"/>
        <v>0</v>
      </c>
      <c r="L56" s="76">
        <v>0.28999999999999998</v>
      </c>
      <c r="M56" s="75">
        <f t="shared" si="6"/>
        <v>1</v>
      </c>
      <c r="N56" s="77">
        <v>0</v>
      </c>
      <c r="O56" s="73">
        <f t="shared" si="7"/>
        <v>1</v>
      </c>
      <c r="P56" s="78">
        <v>12.500900640999999</v>
      </c>
      <c r="Q56" s="75">
        <f t="shared" si="8"/>
        <v>0</v>
      </c>
      <c r="R56" s="79">
        <v>1029.836381136</v>
      </c>
      <c r="S56" s="73">
        <f t="shared" si="9"/>
        <v>0</v>
      </c>
      <c r="T56" s="76">
        <v>65.5</v>
      </c>
      <c r="U56" s="75">
        <f t="shared" si="10"/>
        <v>1</v>
      </c>
      <c r="V56" s="72">
        <v>5.4356688590531066</v>
      </c>
      <c r="W56" s="73">
        <f t="shared" si="11"/>
        <v>0</v>
      </c>
      <c r="X56" s="85">
        <v>33.33</v>
      </c>
      <c r="Y56" s="61">
        <f t="shared" si="16"/>
        <v>0</v>
      </c>
      <c r="Z56" s="81"/>
      <c r="AA56" s="73"/>
      <c r="AB56" s="61">
        <f t="shared" si="17"/>
        <v>0</v>
      </c>
      <c r="AC56" s="82">
        <v>2.2670025188916899E-2</v>
      </c>
      <c r="AD56" s="73">
        <f t="shared" si="12"/>
        <v>0</v>
      </c>
      <c r="AE56" s="80">
        <v>63</v>
      </c>
      <c r="AF56" s="61">
        <f t="shared" si="13"/>
        <v>0</v>
      </c>
      <c r="AG56" s="83">
        <f t="shared" si="14"/>
        <v>0.33846153846153848</v>
      </c>
      <c r="AH56" s="84">
        <f t="shared" si="15"/>
        <v>2</v>
      </c>
    </row>
    <row r="57" spans="1:34" x14ac:dyDescent="0.2">
      <c r="A57" s="132" t="s">
        <v>106</v>
      </c>
      <c r="B57" s="72">
        <v>12.262415695892091</v>
      </c>
      <c r="C57" s="73">
        <f t="shared" si="1"/>
        <v>0</v>
      </c>
      <c r="D57" s="74">
        <v>12.939001848428836</v>
      </c>
      <c r="E57" s="75">
        <f t="shared" si="2"/>
        <v>0</v>
      </c>
      <c r="F57" s="72">
        <v>20</v>
      </c>
      <c r="G57" s="73">
        <f t="shared" si="3"/>
        <v>1</v>
      </c>
      <c r="H57" s="76">
        <v>4.68</v>
      </c>
      <c r="I57" s="75">
        <f t="shared" si="4"/>
        <v>0</v>
      </c>
      <c r="J57" s="72">
        <v>0</v>
      </c>
      <c r="K57" s="73">
        <f t="shared" si="5"/>
        <v>1</v>
      </c>
      <c r="L57" s="76">
        <v>0.41</v>
      </c>
      <c r="M57" s="75">
        <f t="shared" si="6"/>
        <v>1</v>
      </c>
      <c r="N57" s="77">
        <v>0</v>
      </c>
      <c r="O57" s="73">
        <f t="shared" si="7"/>
        <v>1</v>
      </c>
      <c r="P57" s="78">
        <v>12.421603848</v>
      </c>
      <c r="Q57" s="75">
        <f t="shared" si="8"/>
        <v>0</v>
      </c>
      <c r="R57" s="79">
        <v>1218.130311615</v>
      </c>
      <c r="S57" s="73">
        <f t="shared" si="9"/>
        <v>0</v>
      </c>
      <c r="T57" s="76">
        <v>97</v>
      </c>
      <c r="U57" s="75">
        <f t="shared" si="10"/>
        <v>0</v>
      </c>
      <c r="V57" s="72">
        <v>29.542097488921712</v>
      </c>
      <c r="W57" s="73">
        <f t="shared" si="11"/>
        <v>0</v>
      </c>
      <c r="X57" s="85">
        <v>60</v>
      </c>
      <c r="Y57" s="61">
        <f t="shared" si="16"/>
        <v>0</v>
      </c>
      <c r="Z57" s="81"/>
      <c r="AA57" s="73"/>
      <c r="AB57" s="61">
        <f t="shared" si="17"/>
        <v>0</v>
      </c>
      <c r="AC57" s="82">
        <v>6.640625E-2</v>
      </c>
      <c r="AD57" s="73">
        <f t="shared" si="12"/>
        <v>0</v>
      </c>
      <c r="AF57" s="61">
        <f t="shared" si="13"/>
        <v>0</v>
      </c>
      <c r="AG57" s="83">
        <f t="shared" si="14"/>
        <v>0.32307692307692309</v>
      </c>
      <c r="AH57" s="84">
        <f t="shared" si="15"/>
        <v>2</v>
      </c>
    </row>
    <row r="58" spans="1:34" x14ac:dyDescent="0.2">
      <c r="A58" s="132" t="s">
        <v>107</v>
      </c>
      <c r="B58" s="72">
        <v>7.0573000971188087</v>
      </c>
      <c r="C58" s="73">
        <f t="shared" si="1"/>
        <v>0</v>
      </c>
      <c r="D58" s="74">
        <v>3.4614683913281108</v>
      </c>
      <c r="E58" s="75">
        <f t="shared" si="2"/>
        <v>0</v>
      </c>
      <c r="F58" s="72">
        <v>5</v>
      </c>
      <c r="G58" s="73">
        <f t="shared" si="3"/>
        <v>0</v>
      </c>
      <c r="H58" s="76">
        <v>2.65</v>
      </c>
      <c r="I58" s="75">
        <f t="shared" si="4"/>
        <v>0</v>
      </c>
      <c r="J58" s="72">
        <v>0.70389323347434662</v>
      </c>
      <c r="K58" s="73">
        <f t="shared" si="5"/>
        <v>0</v>
      </c>
      <c r="L58" s="76">
        <v>0.56000000000000005</v>
      </c>
      <c r="M58" s="75">
        <f t="shared" si="6"/>
        <v>0</v>
      </c>
      <c r="N58" s="77">
        <v>0</v>
      </c>
      <c r="O58" s="73">
        <f t="shared" si="7"/>
        <v>1</v>
      </c>
      <c r="P58" s="78">
        <v>19.190613503000002</v>
      </c>
      <c r="Q58" s="75">
        <f t="shared" si="8"/>
        <v>1</v>
      </c>
      <c r="R58" s="79">
        <v>1994.3629811979999</v>
      </c>
      <c r="S58" s="73">
        <f t="shared" si="9"/>
        <v>1</v>
      </c>
      <c r="T58" s="76">
        <v>87</v>
      </c>
      <c r="U58" s="75">
        <f t="shared" si="10"/>
        <v>0</v>
      </c>
      <c r="V58" s="72">
        <v>10.464994593086127</v>
      </c>
      <c r="W58" s="73">
        <f t="shared" si="11"/>
        <v>0</v>
      </c>
      <c r="X58" s="85">
        <v>57.5</v>
      </c>
      <c r="Y58" s="61">
        <f t="shared" si="16"/>
        <v>0</v>
      </c>
      <c r="Z58" s="81"/>
      <c r="AA58" s="73"/>
      <c r="AB58" s="61">
        <f t="shared" si="17"/>
        <v>0</v>
      </c>
      <c r="AC58" s="82">
        <v>0.106612685560054</v>
      </c>
      <c r="AD58" s="73">
        <f t="shared" si="12"/>
        <v>1</v>
      </c>
      <c r="AE58" s="80">
        <v>57</v>
      </c>
      <c r="AF58" s="61">
        <f t="shared" si="13"/>
        <v>0</v>
      </c>
      <c r="AG58" s="83">
        <f t="shared" si="14"/>
        <v>0.33846153846153848</v>
      </c>
      <c r="AH58" s="84">
        <f t="shared" si="15"/>
        <v>2</v>
      </c>
    </row>
    <row r="59" spans="1:34" x14ac:dyDescent="0.2">
      <c r="A59" s="132" t="s">
        <v>108</v>
      </c>
      <c r="B59" s="72">
        <v>7.4483421432003842</v>
      </c>
      <c r="C59" s="73">
        <f t="shared" si="1"/>
        <v>0</v>
      </c>
      <c r="D59" s="74">
        <v>3.7735849056603774</v>
      </c>
      <c r="E59" s="75">
        <f t="shared" si="2"/>
        <v>0</v>
      </c>
      <c r="F59" s="72">
        <v>12.5</v>
      </c>
      <c r="G59" s="73">
        <f t="shared" si="3"/>
        <v>0</v>
      </c>
      <c r="H59" s="76">
        <v>0</v>
      </c>
      <c r="I59" s="75">
        <f t="shared" si="4"/>
        <v>1</v>
      </c>
      <c r="J59" s="72">
        <v>0</v>
      </c>
      <c r="K59" s="73">
        <f t="shared" si="5"/>
        <v>1</v>
      </c>
      <c r="L59" s="76">
        <v>0.47</v>
      </c>
      <c r="M59" s="75">
        <f t="shared" si="6"/>
        <v>0</v>
      </c>
      <c r="N59" s="77">
        <v>0</v>
      </c>
      <c r="O59" s="73">
        <f t="shared" si="7"/>
        <v>1</v>
      </c>
      <c r="P59" s="78">
        <v>15.167121593999999</v>
      </c>
      <c r="Q59" s="75">
        <f t="shared" si="8"/>
        <v>0</v>
      </c>
      <c r="R59" s="79">
        <v>1500.057254094</v>
      </c>
      <c r="S59" s="73">
        <f t="shared" si="9"/>
        <v>0</v>
      </c>
      <c r="T59" s="76">
        <v>87.5</v>
      </c>
      <c r="U59" s="75">
        <f t="shared" si="10"/>
        <v>0</v>
      </c>
      <c r="V59" s="72">
        <v>7.3769887132072682</v>
      </c>
      <c r="W59" s="73">
        <f t="shared" si="11"/>
        <v>0</v>
      </c>
      <c r="X59" s="85">
        <v>50</v>
      </c>
      <c r="Y59" s="61">
        <f t="shared" si="16"/>
        <v>0</v>
      </c>
      <c r="Z59" s="81"/>
      <c r="AA59" s="73"/>
      <c r="AB59" s="61">
        <f t="shared" si="17"/>
        <v>0</v>
      </c>
      <c r="AC59" s="82">
        <v>9.1633466135458197E-2</v>
      </c>
      <c r="AD59" s="73">
        <f t="shared" si="12"/>
        <v>1</v>
      </c>
      <c r="AE59" s="80">
        <v>50</v>
      </c>
      <c r="AF59" s="61">
        <f t="shared" si="13"/>
        <v>0</v>
      </c>
      <c r="AG59" s="83">
        <f t="shared" si="14"/>
        <v>0.33846153846153848</v>
      </c>
      <c r="AH59" s="84">
        <f t="shared" si="15"/>
        <v>2</v>
      </c>
    </row>
    <row r="60" spans="1:34" x14ac:dyDescent="0.2">
      <c r="A60" s="132" t="s">
        <v>109</v>
      </c>
      <c r="B60" s="72">
        <v>8.6645578324852153</v>
      </c>
      <c r="C60" s="73">
        <f t="shared" si="1"/>
        <v>0</v>
      </c>
      <c r="D60" s="74">
        <v>2.7614773904038659</v>
      </c>
      <c r="E60" s="75">
        <f t="shared" si="2"/>
        <v>0</v>
      </c>
      <c r="F60" s="72">
        <v>14.28571429</v>
      </c>
      <c r="G60" s="73">
        <f t="shared" si="3"/>
        <v>1</v>
      </c>
      <c r="H60" s="76">
        <v>2.46</v>
      </c>
      <c r="I60" s="75">
        <f t="shared" si="4"/>
        <v>0</v>
      </c>
      <c r="J60" s="72">
        <v>0</v>
      </c>
      <c r="K60" s="73">
        <f t="shared" si="5"/>
        <v>1</v>
      </c>
      <c r="L60" s="76">
        <v>0.43</v>
      </c>
      <c r="M60" s="75">
        <f t="shared" si="6"/>
        <v>1</v>
      </c>
      <c r="N60" s="77">
        <v>7.2181319474519987E-2</v>
      </c>
      <c r="O60" s="73">
        <f t="shared" si="7"/>
        <v>0</v>
      </c>
      <c r="P60" s="78">
        <v>11.486449791</v>
      </c>
      <c r="Q60" s="75">
        <f t="shared" si="8"/>
        <v>0</v>
      </c>
      <c r="R60" s="79">
        <v>725.16847348399995</v>
      </c>
      <c r="S60" s="73">
        <f t="shared" si="9"/>
        <v>0</v>
      </c>
      <c r="T60" s="76">
        <v>92</v>
      </c>
      <c r="U60" s="75">
        <f t="shared" si="10"/>
        <v>0</v>
      </c>
      <c r="V60" s="72">
        <v>6.6604502464366595</v>
      </c>
      <c r="W60" s="73">
        <f t="shared" si="11"/>
        <v>0</v>
      </c>
      <c r="X60" s="85">
        <v>42.86</v>
      </c>
      <c r="Y60" s="61">
        <f t="shared" si="16"/>
        <v>0</v>
      </c>
      <c r="Z60" s="81"/>
      <c r="AA60" s="73"/>
      <c r="AB60" s="61">
        <f t="shared" si="17"/>
        <v>0</v>
      </c>
      <c r="AC60" s="82">
        <v>0.06</v>
      </c>
      <c r="AD60" s="73">
        <f t="shared" si="12"/>
        <v>0</v>
      </c>
      <c r="AF60" s="61">
        <f t="shared" si="13"/>
        <v>0</v>
      </c>
      <c r="AG60" s="83">
        <f t="shared" si="14"/>
        <v>0.24615384615384617</v>
      </c>
      <c r="AH60" s="84">
        <f t="shared" si="15"/>
        <v>2</v>
      </c>
    </row>
    <row r="61" spans="1:34" x14ac:dyDescent="0.2">
      <c r="A61" s="132" t="s">
        <v>110</v>
      </c>
      <c r="B61" s="72">
        <v>13.45291479820628</v>
      </c>
      <c r="C61" s="73">
        <f t="shared" si="1"/>
        <v>0</v>
      </c>
      <c r="D61" s="74">
        <v>5.0505050505050511</v>
      </c>
      <c r="E61" s="75">
        <f t="shared" si="2"/>
        <v>0</v>
      </c>
      <c r="F61" s="72">
        <v>50</v>
      </c>
      <c r="G61" s="73">
        <f t="shared" si="3"/>
        <v>1</v>
      </c>
      <c r="H61" s="76">
        <v>0</v>
      </c>
      <c r="I61" s="75">
        <f t="shared" si="4"/>
        <v>1</v>
      </c>
      <c r="J61" s="72">
        <v>0</v>
      </c>
      <c r="K61" s="73">
        <f t="shared" si="5"/>
        <v>1</v>
      </c>
      <c r="L61" s="76">
        <v>0</v>
      </c>
      <c r="M61" s="75">
        <f t="shared" si="6"/>
        <v>1</v>
      </c>
      <c r="N61" s="77">
        <v>0</v>
      </c>
      <c r="O61" s="73">
        <f t="shared" si="7"/>
        <v>1</v>
      </c>
      <c r="P61" s="78">
        <v>9.3740069909999999</v>
      </c>
      <c r="Q61" s="75">
        <f t="shared" si="8"/>
        <v>0</v>
      </c>
      <c r="R61" s="79">
        <v>3361.344537815</v>
      </c>
      <c r="S61" s="73">
        <f t="shared" si="9"/>
        <v>1</v>
      </c>
      <c r="T61" s="76">
        <v>96.5</v>
      </c>
      <c r="U61" s="75">
        <f t="shared" si="10"/>
        <v>0</v>
      </c>
      <c r="V61" s="72">
        <v>16.423057973394648</v>
      </c>
      <c r="W61" s="73">
        <f t="shared" si="11"/>
        <v>0</v>
      </c>
      <c r="X61" s="85">
        <v>50</v>
      </c>
      <c r="Y61" s="61">
        <f t="shared" si="16"/>
        <v>0</v>
      </c>
      <c r="Z61" s="81"/>
      <c r="AA61" s="73"/>
      <c r="AB61" s="61">
        <f t="shared" si="17"/>
        <v>0</v>
      </c>
      <c r="AC61" s="82"/>
      <c r="AD61" s="73">
        <f t="shared" si="12"/>
        <v>0</v>
      </c>
      <c r="AF61" s="61">
        <f t="shared" si="13"/>
        <v>0</v>
      </c>
      <c r="AG61" s="83">
        <f t="shared" si="14"/>
        <v>0.46153846153846156</v>
      </c>
      <c r="AH61" s="84">
        <f t="shared" si="15"/>
        <v>3</v>
      </c>
    </row>
    <row r="62" spans="1:34" x14ac:dyDescent="0.2">
      <c r="A62" s="132" t="s">
        <v>111</v>
      </c>
      <c r="B62" s="72">
        <v>6.1248527679623086</v>
      </c>
      <c r="C62" s="73">
        <f t="shared" si="1"/>
        <v>0</v>
      </c>
      <c r="D62" s="74">
        <v>4.2342978122794639</v>
      </c>
      <c r="E62" s="75">
        <f t="shared" si="2"/>
        <v>0</v>
      </c>
      <c r="F62" s="72">
        <v>27.272727270000001</v>
      </c>
      <c r="G62" s="73">
        <f t="shared" si="3"/>
        <v>1</v>
      </c>
      <c r="H62" s="76">
        <v>2.64</v>
      </c>
      <c r="I62" s="75">
        <f t="shared" si="4"/>
        <v>0</v>
      </c>
      <c r="J62" s="72">
        <v>14.782330187981968</v>
      </c>
      <c r="K62" s="73">
        <f t="shared" si="5"/>
        <v>0</v>
      </c>
      <c r="L62" s="76">
        <v>0.37</v>
      </c>
      <c r="M62" s="75">
        <f t="shared" si="6"/>
        <v>1</v>
      </c>
      <c r="N62" s="77">
        <v>0</v>
      </c>
      <c r="O62" s="73">
        <f t="shared" si="7"/>
        <v>1</v>
      </c>
      <c r="P62" s="78">
        <v>12.992024698</v>
      </c>
      <c r="Q62" s="75">
        <f t="shared" si="8"/>
        <v>0</v>
      </c>
      <c r="R62" s="79">
        <v>1025.2466999870001</v>
      </c>
      <c r="S62" s="73">
        <f t="shared" si="9"/>
        <v>0</v>
      </c>
      <c r="T62" s="76">
        <v>94</v>
      </c>
      <c r="U62" s="75">
        <f t="shared" si="10"/>
        <v>0</v>
      </c>
      <c r="V62" s="72">
        <v>12.124739318104661</v>
      </c>
      <c r="W62" s="73">
        <f t="shared" si="11"/>
        <v>0</v>
      </c>
      <c r="X62" s="85">
        <v>36.36</v>
      </c>
      <c r="Y62" s="61">
        <f t="shared" si="16"/>
        <v>0</v>
      </c>
      <c r="Z62" s="81"/>
      <c r="AA62" s="73"/>
      <c r="AB62" s="61">
        <f t="shared" si="17"/>
        <v>0</v>
      </c>
      <c r="AC62" s="82">
        <v>6.5989847715736002E-2</v>
      </c>
      <c r="AD62" s="73">
        <f t="shared" si="12"/>
        <v>0</v>
      </c>
      <c r="AE62" s="80">
        <v>60</v>
      </c>
      <c r="AF62" s="61">
        <f t="shared" si="13"/>
        <v>0</v>
      </c>
      <c r="AG62" s="83">
        <f t="shared" si="14"/>
        <v>0.23076923076923078</v>
      </c>
      <c r="AH62" s="84">
        <f t="shared" si="15"/>
        <v>2</v>
      </c>
    </row>
    <row r="63" spans="1:34" x14ac:dyDescent="0.2">
      <c r="A63" s="132" t="s">
        <v>112</v>
      </c>
      <c r="B63" s="72">
        <v>7.6611086074808474</v>
      </c>
      <c r="C63" s="73">
        <f t="shared" si="1"/>
        <v>0</v>
      </c>
      <c r="D63" s="74">
        <v>4.9443757725587139</v>
      </c>
      <c r="E63" s="75">
        <f t="shared" si="2"/>
        <v>0</v>
      </c>
      <c r="F63" s="72">
        <v>20</v>
      </c>
      <c r="G63" s="73">
        <f t="shared" si="3"/>
        <v>1</v>
      </c>
      <c r="H63" s="76">
        <v>1.62</v>
      </c>
      <c r="I63" s="75">
        <f t="shared" si="4"/>
        <v>1</v>
      </c>
      <c r="J63" s="72">
        <v>24.532051124794545</v>
      </c>
      <c r="K63" s="73">
        <f t="shared" si="5"/>
        <v>0</v>
      </c>
      <c r="L63" s="76">
        <v>0.48</v>
      </c>
      <c r="M63" s="75">
        <f t="shared" si="6"/>
        <v>0</v>
      </c>
      <c r="N63" s="77">
        <v>0</v>
      </c>
      <c r="O63" s="73">
        <f t="shared" si="7"/>
        <v>1</v>
      </c>
      <c r="P63" s="78">
        <v>11.024037194</v>
      </c>
      <c r="Q63" s="75">
        <f t="shared" si="8"/>
        <v>0</v>
      </c>
      <c r="R63" s="79">
        <v>1406.4015518910001</v>
      </c>
      <c r="S63" s="73">
        <f t="shared" si="9"/>
        <v>0</v>
      </c>
      <c r="T63" s="76">
        <v>96</v>
      </c>
      <c r="U63" s="75">
        <f t="shared" si="10"/>
        <v>0</v>
      </c>
      <c r="V63" s="72">
        <v>14.553569262861716</v>
      </c>
      <c r="W63" s="73">
        <f t="shared" si="11"/>
        <v>0</v>
      </c>
      <c r="X63" s="85">
        <v>30</v>
      </c>
      <c r="Y63" s="61">
        <f t="shared" si="16"/>
        <v>0</v>
      </c>
      <c r="Z63" s="81"/>
      <c r="AA63" s="73"/>
      <c r="AB63" s="61">
        <f t="shared" si="17"/>
        <v>0</v>
      </c>
      <c r="AC63" s="82">
        <v>5.6962025316455701E-2</v>
      </c>
      <c r="AD63" s="73">
        <f t="shared" si="12"/>
        <v>0</v>
      </c>
      <c r="AE63" s="80">
        <v>52</v>
      </c>
      <c r="AF63" s="61">
        <f t="shared" si="13"/>
        <v>0</v>
      </c>
      <c r="AG63" s="83">
        <f t="shared" si="14"/>
        <v>0.2</v>
      </c>
      <c r="AH63" s="84">
        <f t="shared" si="15"/>
        <v>2</v>
      </c>
    </row>
    <row r="64" spans="1:34" x14ac:dyDescent="0.2">
      <c r="A64" s="132" t="s">
        <v>113</v>
      </c>
      <c r="B64" s="72">
        <v>6.4439140811455848</v>
      </c>
      <c r="C64" s="73">
        <f t="shared" si="1"/>
        <v>0</v>
      </c>
      <c r="D64" s="74">
        <v>2.1953896816684964</v>
      </c>
      <c r="E64" s="75">
        <f t="shared" si="2"/>
        <v>1</v>
      </c>
      <c r="F64" s="72">
        <v>20</v>
      </c>
      <c r="G64" s="73">
        <f t="shared" si="3"/>
        <v>1</v>
      </c>
      <c r="H64" s="76">
        <v>3.27</v>
      </c>
      <c r="I64" s="75">
        <f t="shared" si="4"/>
        <v>0</v>
      </c>
      <c r="J64" s="72">
        <v>0</v>
      </c>
      <c r="K64" s="73">
        <f t="shared" si="5"/>
        <v>1</v>
      </c>
      <c r="L64" s="76">
        <v>0.88</v>
      </c>
      <c r="M64" s="75">
        <f t="shared" si="6"/>
        <v>0</v>
      </c>
      <c r="N64" s="77">
        <v>0.25141420490257699</v>
      </c>
      <c r="O64" s="73">
        <f t="shared" si="7"/>
        <v>0</v>
      </c>
      <c r="P64" s="78">
        <v>8.0988822200000001</v>
      </c>
      <c r="Q64" s="75">
        <f t="shared" si="8"/>
        <v>0</v>
      </c>
      <c r="R64" s="79">
        <v>1130.0136595060001</v>
      </c>
      <c r="S64" s="73">
        <f t="shared" si="9"/>
        <v>0</v>
      </c>
      <c r="T64" s="76">
        <v>73.5</v>
      </c>
      <c r="U64" s="75">
        <f t="shared" si="10"/>
        <v>0</v>
      </c>
      <c r="V64" s="72">
        <v>6.6021126760563371</v>
      </c>
      <c r="W64" s="73">
        <f t="shared" si="11"/>
        <v>0</v>
      </c>
      <c r="X64" s="85">
        <v>50</v>
      </c>
      <c r="Y64" s="61">
        <f t="shared" si="16"/>
        <v>0</v>
      </c>
      <c r="Z64" s="81"/>
      <c r="AA64" s="73"/>
      <c r="AB64" s="61">
        <f t="shared" si="17"/>
        <v>0</v>
      </c>
      <c r="AC64" s="82">
        <v>5.2469135802469098E-2</v>
      </c>
      <c r="AD64" s="73">
        <f t="shared" si="12"/>
        <v>0</v>
      </c>
      <c r="AE64" s="80">
        <v>37</v>
      </c>
      <c r="AF64" s="61">
        <f t="shared" si="13"/>
        <v>0</v>
      </c>
      <c r="AG64" s="83">
        <f t="shared" si="14"/>
        <v>0.2</v>
      </c>
      <c r="AH64" s="84">
        <f t="shared" si="15"/>
        <v>2</v>
      </c>
    </row>
    <row r="65" spans="1:34" x14ac:dyDescent="0.2">
      <c r="A65" s="132" t="s">
        <v>114</v>
      </c>
      <c r="B65" s="72">
        <v>7.5784279168135349</v>
      </c>
      <c r="C65" s="73">
        <f t="shared" si="1"/>
        <v>0</v>
      </c>
      <c r="D65" s="74">
        <v>4.0774719673802249</v>
      </c>
      <c r="E65" s="75">
        <f t="shared" si="2"/>
        <v>0</v>
      </c>
      <c r="F65" s="72">
        <v>12.5</v>
      </c>
      <c r="G65" s="73">
        <f t="shared" si="3"/>
        <v>0</v>
      </c>
      <c r="H65" s="76">
        <v>2.4300000000000002</v>
      </c>
      <c r="I65" s="75">
        <f t="shared" si="4"/>
        <v>0</v>
      </c>
      <c r="J65" s="72">
        <v>1.9506105410993639</v>
      </c>
      <c r="K65" s="73">
        <f t="shared" si="5"/>
        <v>0</v>
      </c>
      <c r="L65" s="76">
        <v>0.59</v>
      </c>
      <c r="M65" s="75">
        <f t="shared" si="6"/>
        <v>0</v>
      </c>
      <c r="N65" s="77">
        <v>0</v>
      </c>
      <c r="O65" s="73">
        <f t="shared" si="7"/>
        <v>1</v>
      </c>
      <c r="P65" s="78">
        <v>12.850489497</v>
      </c>
      <c r="Q65" s="75">
        <f t="shared" si="8"/>
        <v>0</v>
      </c>
      <c r="R65" s="79">
        <v>1610.7636914909999</v>
      </c>
      <c r="S65" s="73">
        <f t="shared" si="9"/>
        <v>0</v>
      </c>
      <c r="T65" s="76">
        <v>89</v>
      </c>
      <c r="U65" s="75">
        <f t="shared" si="10"/>
        <v>0</v>
      </c>
      <c r="V65" s="72">
        <v>5.7176618574777489</v>
      </c>
      <c r="W65" s="73">
        <f t="shared" si="11"/>
        <v>0</v>
      </c>
      <c r="X65" s="85">
        <v>50</v>
      </c>
      <c r="Y65" s="61">
        <f t="shared" si="16"/>
        <v>0</v>
      </c>
      <c r="Z65" s="81"/>
      <c r="AA65" s="73"/>
      <c r="AB65" s="61">
        <f t="shared" si="17"/>
        <v>0</v>
      </c>
      <c r="AC65" s="82">
        <v>8.9026915113871605E-2</v>
      </c>
      <c r="AD65" s="73">
        <f t="shared" si="12"/>
        <v>1</v>
      </c>
      <c r="AE65" s="80">
        <v>54</v>
      </c>
      <c r="AF65" s="61">
        <f t="shared" si="13"/>
        <v>0</v>
      </c>
      <c r="AG65" s="83">
        <f t="shared" si="14"/>
        <v>0.18461538461538463</v>
      </c>
      <c r="AH65" s="84">
        <f t="shared" si="15"/>
        <v>2</v>
      </c>
    </row>
    <row r="66" spans="1:34" x14ac:dyDescent="0.2">
      <c r="A66" s="132" t="s">
        <v>115</v>
      </c>
      <c r="B66" s="72">
        <v>6.1440157286802659</v>
      </c>
      <c r="C66" s="73">
        <f t="shared" si="1"/>
        <v>0</v>
      </c>
      <c r="D66" s="74">
        <v>4.7393364928909953</v>
      </c>
      <c r="E66" s="75">
        <f t="shared" si="2"/>
        <v>0</v>
      </c>
      <c r="F66" s="72">
        <v>7.692307692</v>
      </c>
      <c r="G66" s="73">
        <f t="shared" si="3"/>
        <v>0</v>
      </c>
      <c r="H66" s="76">
        <v>5.97</v>
      </c>
      <c r="I66" s="75">
        <f t="shared" si="4"/>
        <v>0</v>
      </c>
      <c r="J66" s="72">
        <v>7.5953212820902323</v>
      </c>
      <c r="K66" s="73">
        <f t="shared" si="5"/>
        <v>0</v>
      </c>
      <c r="L66" s="76">
        <v>0.45</v>
      </c>
      <c r="M66" s="75">
        <f t="shared" si="6"/>
        <v>0</v>
      </c>
      <c r="N66" s="77">
        <v>0</v>
      </c>
      <c r="O66" s="73">
        <f t="shared" si="7"/>
        <v>1</v>
      </c>
      <c r="P66" s="78">
        <v>17.481504884</v>
      </c>
      <c r="Q66" s="75">
        <f t="shared" si="8"/>
        <v>0</v>
      </c>
      <c r="R66" s="79">
        <v>1888.2367951010001</v>
      </c>
      <c r="S66" s="73">
        <f t="shared" si="9"/>
        <v>0</v>
      </c>
      <c r="T66" s="76">
        <v>92</v>
      </c>
      <c r="U66" s="75">
        <f t="shared" si="10"/>
        <v>0</v>
      </c>
      <c r="V66" s="72">
        <v>12.500625031251563</v>
      </c>
      <c r="W66" s="73">
        <f t="shared" si="11"/>
        <v>0</v>
      </c>
      <c r="X66" s="85">
        <v>46.15</v>
      </c>
      <c r="Y66" s="61">
        <f t="shared" si="16"/>
        <v>0</v>
      </c>
      <c r="Z66" s="81"/>
      <c r="AA66" s="73"/>
      <c r="AB66" s="61">
        <f t="shared" si="17"/>
        <v>0</v>
      </c>
      <c r="AC66" s="82">
        <v>0.167487684729064</v>
      </c>
      <c r="AD66" s="73">
        <f t="shared" si="12"/>
        <v>1</v>
      </c>
      <c r="AF66" s="61">
        <f t="shared" si="13"/>
        <v>0</v>
      </c>
      <c r="AG66" s="83">
        <f t="shared" si="14"/>
        <v>0.18461538461538463</v>
      </c>
      <c r="AH66" s="84">
        <f t="shared" si="15"/>
        <v>2</v>
      </c>
    </row>
    <row r="67" spans="1:34" x14ac:dyDescent="0.2">
      <c r="A67" s="132" t="s">
        <v>116</v>
      </c>
      <c r="B67" s="72">
        <v>5.4083534063536796</v>
      </c>
      <c r="C67" s="73">
        <f t="shared" si="1"/>
        <v>1</v>
      </c>
      <c r="D67" s="74">
        <v>1.9809335149189056</v>
      </c>
      <c r="E67" s="75">
        <f t="shared" si="2"/>
        <v>1</v>
      </c>
      <c r="F67" s="72">
        <v>11.864406779999999</v>
      </c>
      <c r="G67" s="73">
        <f t="shared" si="3"/>
        <v>0</v>
      </c>
      <c r="H67" s="76">
        <v>2.57</v>
      </c>
      <c r="I67" s="75">
        <f t="shared" si="4"/>
        <v>0</v>
      </c>
      <c r="J67" s="72">
        <v>3.3759995370057778</v>
      </c>
      <c r="K67" s="73">
        <f t="shared" si="5"/>
        <v>0</v>
      </c>
      <c r="L67" s="76">
        <v>0.78</v>
      </c>
      <c r="M67" s="75">
        <f t="shared" si="6"/>
        <v>0</v>
      </c>
      <c r="N67" s="77">
        <v>7.3122577814609888E-2</v>
      </c>
      <c r="O67" s="73">
        <f t="shared" si="7"/>
        <v>0</v>
      </c>
      <c r="P67" s="78">
        <v>17.621576642000001</v>
      </c>
      <c r="Q67" s="75">
        <f t="shared" si="8"/>
        <v>0</v>
      </c>
      <c r="R67" s="79">
        <v>1222.045704509</v>
      </c>
      <c r="S67" s="73">
        <f t="shared" si="9"/>
        <v>0</v>
      </c>
      <c r="T67" s="76">
        <v>67</v>
      </c>
      <c r="U67" s="75">
        <f t="shared" si="10"/>
        <v>1</v>
      </c>
      <c r="V67" s="72">
        <v>6.7521618975504119</v>
      </c>
      <c r="W67" s="73">
        <f t="shared" si="11"/>
        <v>0</v>
      </c>
      <c r="X67" s="85">
        <v>57.63</v>
      </c>
      <c r="Y67" s="61">
        <f t="shared" si="16"/>
        <v>0</v>
      </c>
      <c r="Z67" s="81"/>
      <c r="AA67" s="73"/>
      <c r="AB67" s="61">
        <f t="shared" si="17"/>
        <v>0</v>
      </c>
      <c r="AC67" s="82">
        <v>5.1236749116607798E-2</v>
      </c>
      <c r="AD67" s="73">
        <f t="shared" si="12"/>
        <v>0</v>
      </c>
      <c r="AE67" s="80">
        <v>53</v>
      </c>
      <c r="AF67" s="61">
        <f t="shared" si="13"/>
        <v>0</v>
      </c>
      <c r="AG67" s="83">
        <f t="shared" si="14"/>
        <v>0.15384615384615385</v>
      </c>
      <c r="AH67" s="84">
        <f t="shared" si="15"/>
        <v>1</v>
      </c>
    </row>
    <row r="68" spans="1:34" x14ac:dyDescent="0.2">
      <c r="A68" s="132" t="s">
        <v>117</v>
      </c>
      <c r="B68" s="72">
        <v>7.0848093352781829</v>
      </c>
      <c r="C68" s="73">
        <f t="shared" si="1"/>
        <v>0</v>
      </c>
      <c r="D68" s="74">
        <v>5.0536955148452298</v>
      </c>
      <c r="E68" s="75">
        <f t="shared" si="2"/>
        <v>0</v>
      </c>
      <c r="F68" s="72">
        <v>7.1428571429999996</v>
      </c>
      <c r="G68" s="73">
        <f t="shared" si="3"/>
        <v>0</v>
      </c>
      <c r="H68" s="76">
        <v>1.72</v>
      </c>
      <c r="I68" s="75">
        <f t="shared" si="4"/>
        <v>0</v>
      </c>
      <c r="J68" s="72">
        <v>15.601841017240034</v>
      </c>
      <c r="K68" s="73">
        <f t="shared" si="5"/>
        <v>0</v>
      </c>
      <c r="L68" s="76">
        <v>0.51</v>
      </c>
      <c r="M68" s="75">
        <f t="shared" si="6"/>
        <v>0</v>
      </c>
      <c r="N68" s="77">
        <v>0.11251125112511251</v>
      </c>
      <c r="O68" s="73">
        <f t="shared" si="7"/>
        <v>0</v>
      </c>
      <c r="P68" s="78">
        <v>12.619042924</v>
      </c>
      <c r="Q68" s="75">
        <f t="shared" si="8"/>
        <v>0</v>
      </c>
      <c r="R68" s="79">
        <v>739.37153419599997</v>
      </c>
      <c r="S68" s="73">
        <f t="shared" si="9"/>
        <v>0</v>
      </c>
      <c r="T68" s="76">
        <v>93</v>
      </c>
      <c r="U68" s="75">
        <f t="shared" si="10"/>
        <v>0</v>
      </c>
      <c r="V68" s="72">
        <v>11.711887565879367</v>
      </c>
      <c r="W68" s="73">
        <f t="shared" si="11"/>
        <v>0</v>
      </c>
      <c r="X68" s="85">
        <v>14.29</v>
      </c>
      <c r="Y68" s="61">
        <f t="shared" si="16"/>
        <v>0</v>
      </c>
      <c r="Z68" s="81"/>
      <c r="AA68" s="73"/>
      <c r="AB68" s="61">
        <f t="shared" si="17"/>
        <v>0</v>
      </c>
      <c r="AC68" s="82">
        <v>6.9637883008356494E-2</v>
      </c>
      <c r="AD68" s="73">
        <f t="shared" si="12"/>
        <v>0</v>
      </c>
      <c r="AE68" s="80">
        <v>43</v>
      </c>
      <c r="AF68" s="61">
        <f t="shared" si="13"/>
        <v>0</v>
      </c>
      <c r="AG68" s="83">
        <f t="shared" si="14"/>
        <v>0</v>
      </c>
      <c r="AH68" s="84">
        <f t="shared" si="15"/>
        <v>1</v>
      </c>
    </row>
    <row r="69" spans="1:34" x14ac:dyDescent="0.2">
      <c r="A69" s="132" t="s">
        <v>118</v>
      </c>
      <c r="B69" s="72">
        <v>6.0796757506266337</v>
      </c>
      <c r="C69" s="73">
        <f t="shared" si="1"/>
        <v>0</v>
      </c>
      <c r="D69" s="74">
        <v>2.8671779800731132</v>
      </c>
      <c r="E69" s="75">
        <f t="shared" si="2"/>
        <v>0</v>
      </c>
      <c r="F69" s="72">
        <v>12</v>
      </c>
      <c r="G69" s="73">
        <f t="shared" si="3"/>
        <v>0</v>
      </c>
      <c r="H69" s="76">
        <v>2.21</v>
      </c>
      <c r="I69" s="75">
        <f t="shared" si="4"/>
        <v>0</v>
      </c>
      <c r="J69" s="72">
        <v>1.1408655176249463</v>
      </c>
      <c r="K69" s="73">
        <f t="shared" si="5"/>
        <v>0</v>
      </c>
      <c r="L69" s="76">
        <v>0.77</v>
      </c>
      <c r="M69" s="75">
        <f t="shared" si="6"/>
        <v>0</v>
      </c>
      <c r="N69" s="77">
        <v>7.4649148999701403E-2</v>
      </c>
      <c r="O69" s="73">
        <f t="shared" si="7"/>
        <v>0</v>
      </c>
      <c r="P69" s="78">
        <v>14.543074252</v>
      </c>
      <c r="Q69" s="75">
        <f t="shared" si="8"/>
        <v>0</v>
      </c>
      <c r="R69" s="79">
        <v>1393.781124742</v>
      </c>
      <c r="S69" s="73">
        <f t="shared" si="9"/>
        <v>0</v>
      </c>
      <c r="T69" s="76">
        <v>64.5</v>
      </c>
      <c r="U69" s="75">
        <f t="shared" si="10"/>
        <v>1</v>
      </c>
      <c r="V69" s="72">
        <v>5.9190277010496413</v>
      </c>
      <c r="W69" s="73">
        <f t="shared" si="11"/>
        <v>0</v>
      </c>
      <c r="X69" s="85">
        <v>44</v>
      </c>
      <c r="Y69" s="61">
        <f t="shared" si="16"/>
        <v>0</v>
      </c>
      <c r="Z69" s="81"/>
      <c r="AA69" s="73"/>
      <c r="AB69" s="61">
        <f t="shared" ref="AB69:AB71" si="18">Y69+AA69</f>
        <v>0</v>
      </c>
      <c r="AC69" s="82">
        <v>4.0407358738502E-2</v>
      </c>
      <c r="AD69" s="73">
        <f t="shared" si="12"/>
        <v>0</v>
      </c>
      <c r="AE69" s="80">
        <v>67</v>
      </c>
      <c r="AF69" s="61">
        <f t="shared" si="13"/>
        <v>1</v>
      </c>
      <c r="AG69" s="83">
        <f t="shared" si="14"/>
        <v>0.13846153846153847</v>
      </c>
      <c r="AH69" s="84">
        <f t="shared" si="15"/>
        <v>1</v>
      </c>
    </row>
    <row r="70" spans="1:34" x14ac:dyDescent="0.2">
      <c r="A70" s="132" t="s">
        <v>119</v>
      </c>
      <c r="B70" s="72">
        <v>7.8875171467764051</v>
      </c>
      <c r="C70" s="73">
        <f t="shared" ref="C70:C71" si="19">IF(B70&lt;$B$74, 1,0)</f>
        <v>0</v>
      </c>
      <c r="D70" s="74">
        <v>6.1162079510703364</v>
      </c>
      <c r="E70" s="75">
        <f t="shared" ref="E70:E71" si="20">IF(D70&lt;$D$74, 1,0)</f>
        <v>0</v>
      </c>
      <c r="F70" s="72">
        <v>0</v>
      </c>
      <c r="G70" s="73">
        <f t="shared" ref="G70:G71" si="21">IF(F70&gt;$F$76, 1,0)</f>
        <v>0</v>
      </c>
      <c r="H70" s="76">
        <v>1.6</v>
      </c>
      <c r="I70" s="75">
        <f t="shared" ref="I70:I71" si="22">IF(H70&lt;$H$74, 1,0)</f>
        <v>1</v>
      </c>
      <c r="J70" s="72">
        <v>7.3948088441913775</v>
      </c>
      <c r="K70" s="73">
        <f t="shared" ref="K70:K71" si="23">IF(J70&lt;$J$74, 1,0)</f>
        <v>0</v>
      </c>
      <c r="L70" s="76">
        <v>0.47</v>
      </c>
      <c r="M70" s="75">
        <f t="shared" ref="M70:M71" si="24">IF(L70&lt;$L$74, 1,0)</f>
        <v>0</v>
      </c>
      <c r="N70" s="77">
        <v>0</v>
      </c>
      <c r="O70" s="73">
        <f t="shared" ref="O70:O71" si="25">IF(N70=0, 1,0)</f>
        <v>1</v>
      </c>
      <c r="P70" s="78">
        <v>13.529864700999999</v>
      </c>
      <c r="Q70" s="75">
        <f t="shared" ref="Q70:Q71" si="26">IF(P70&gt;$P$76, 1,0)</f>
        <v>0</v>
      </c>
      <c r="R70" s="79">
        <v>1002.551950419</v>
      </c>
      <c r="S70" s="73">
        <f t="shared" ref="S70:S71" si="27">IF(R70&gt;$R$76, 1,0)</f>
        <v>0</v>
      </c>
      <c r="T70" s="76">
        <v>92</v>
      </c>
      <c r="U70" s="75">
        <f t="shared" ref="U70:U71" si="28">IF(T70&lt;$T$74, 1,0)</f>
        <v>0</v>
      </c>
      <c r="V70" s="72">
        <v>10.909884355225834</v>
      </c>
      <c r="W70" s="73">
        <f t="shared" ref="W70:W71" si="29">IF(V70&lt;$V$74, 1,0)</f>
        <v>0</v>
      </c>
      <c r="X70" s="85">
        <v>28.57</v>
      </c>
      <c r="Y70" s="61">
        <f t="shared" ref="Y70:Y71" si="30">IF(X70&gt;$X$76, 1,0)</f>
        <v>0</v>
      </c>
      <c r="Z70" s="81"/>
      <c r="AA70" s="73"/>
      <c r="AB70" s="61">
        <f t="shared" si="18"/>
        <v>0</v>
      </c>
      <c r="AC70" s="82">
        <v>5.3571428571428603E-2</v>
      </c>
      <c r="AD70" s="73">
        <f t="shared" ref="AD70:AD71" si="31">IF(AC70&gt;$AC$76, 1,0)</f>
        <v>0</v>
      </c>
      <c r="AF70" s="61">
        <f t="shared" ref="AF70:AF71" si="32">IF(AE70&gt;=$AE$76, 1,0)</f>
        <v>0</v>
      </c>
      <c r="AG70" s="83">
        <f t="shared" ref="AG70:AG71" si="33">SUM(C70*$B$3,E70*$D$3,G70*$F$3,I70*$H$3,K70*$J$3,M70*$L$3,O70*$N$3,Q70*$P$3,S70*$R$3,U70*$T$3,W70*$V$3,AB70*$AB$3,AD70*$AC$3,AF70*$AE$3)/SUM($B$3:$AE$3)</f>
        <v>0.13846153846153847</v>
      </c>
      <c r="AH70" s="84">
        <f t="shared" ref="AH70:AH71" si="34">IF(AG70&gt;AG$76,3,IF(AG70&lt;AG$74,1,2))</f>
        <v>1</v>
      </c>
    </row>
    <row r="71" spans="1:34" x14ac:dyDescent="0.2">
      <c r="A71" s="132" t="s">
        <v>120</v>
      </c>
      <c r="B71" s="72">
        <v>5.4951594984923027</v>
      </c>
      <c r="C71" s="73">
        <f t="shared" si="19"/>
        <v>1</v>
      </c>
      <c r="D71" s="74">
        <v>2.4958402662229617</v>
      </c>
      <c r="E71" s="75">
        <f t="shared" si="20"/>
        <v>1</v>
      </c>
      <c r="F71" s="72">
        <v>1.111111111</v>
      </c>
      <c r="G71" s="73">
        <f t="shared" si="21"/>
        <v>0</v>
      </c>
      <c r="H71" s="76">
        <v>1.96</v>
      </c>
      <c r="I71" s="75">
        <f t="shared" si="22"/>
        <v>0</v>
      </c>
      <c r="J71" s="72">
        <v>0.8923133893854861</v>
      </c>
      <c r="K71" s="73">
        <f t="shared" si="23"/>
        <v>0</v>
      </c>
      <c r="L71" s="76">
        <v>0.71</v>
      </c>
      <c r="M71" s="75">
        <f t="shared" si="24"/>
        <v>0</v>
      </c>
      <c r="N71" s="77">
        <v>5.0586295160915E-2</v>
      </c>
      <c r="O71" s="73">
        <f t="shared" si="25"/>
        <v>0</v>
      </c>
      <c r="P71" s="78">
        <v>18.245753415999999</v>
      </c>
      <c r="Q71" s="75">
        <f t="shared" si="26"/>
        <v>1</v>
      </c>
      <c r="R71" s="79">
        <v>2749.855457616</v>
      </c>
      <c r="S71" s="73">
        <f t="shared" si="27"/>
        <v>1</v>
      </c>
      <c r="T71" s="76">
        <v>54</v>
      </c>
      <c r="U71" s="75">
        <f t="shared" si="28"/>
        <v>1</v>
      </c>
      <c r="V71" s="72">
        <v>2.9291880065523683</v>
      </c>
      <c r="W71" s="73">
        <f t="shared" si="29"/>
        <v>1</v>
      </c>
      <c r="X71" s="85">
        <v>31.11</v>
      </c>
      <c r="Y71" s="61">
        <f t="shared" si="30"/>
        <v>0</v>
      </c>
      <c r="Z71" s="81"/>
      <c r="AA71" s="73"/>
      <c r="AB71" s="61">
        <f t="shared" si="18"/>
        <v>0</v>
      </c>
      <c r="AC71" s="82">
        <v>6.20306888671237E-2</v>
      </c>
      <c r="AD71" s="73">
        <f t="shared" si="31"/>
        <v>0</v>
      </c>
      <c r="AE71" s="80">
        <v>51</v>
      </c>
      <c r="AF71" s="61">
        <f t="shared" si="32"/>
        <v>0</v>
      </c>
      <c r="AG71" s="83">
        <f t="shared" si="33"/>
        <v>0.36923076923076925</v>
      </c>
      <c r="AH71" s="84">
        <f t="shared" si="34"/>
        <v>3</v>
      </c>
    </row>
    <row r="72" spans="1:34" x14ac:dyDescent="0.2">
      <c r="A72" s="133" t="s">
        <v>47</v>
      </c>
      <c r="B72" s="86">
        <f t="shared" ref="B72:D72" si="35">MIN(B5:B71)</f>
        <v>2.6509572901325478</v>
      </c>
      <c r="C72" s="86"/>
      <c r="D72" s="87">
        <f t="shared" si="35"/>
        <v>1.3513513513513513</v>
      </c>
      <c r="E72" s="88"/>
      <c r="F72" s="86">
        <f t="shared" ref="F72" si="36">MIN(F5:F71)</f>
        <v>0</v>
      </c>
      <c r="G72" s="89"/>
      <c r="H72" s="87">
        <f t="shared" ref="H72" si="37">MIN(H5:H71)</f>
        <v>0</v>
      </c>
      <c r="I72" s="88"/>
      <c r="J72" s="86">
        <f t="shared" ref="J72" si="38">MIN(J5:J71)</f>
        <v>0</v>
      </c>
      <c r="K72" s="89"/>
      <c r="L72" s="87">
        <f t="shared" ref="L72" si="39">MIN(L5:L71)</f>
        <v>0</v>
      </c>
      <c r="M72" s="88"/>
      <c r="N72" s="86">
        <f t="shared" ref="N72" si="40">MIN(N5:N71)</f>
        <v>0</v>
      </c>
      <c r="O72" s="89"/>
      <c r="P72" s="87">
        <f t="shared" ref="P72" si="41">MIN(P5:P71)</f>
        <v>7.9277624729999996</v>
      </c>
      <c r="Q72" s="88"/>
      <c r="R72" s="86">
        <f t="shared" ref="R72" si="42">MIN(R5:R71)</f>
        <v>683.01769636799997</v>
      </c>
      <c r="S72" s="86"/>
      <c r="T72" s="87">
        <f t="shared" ref="T72" si="43">MIN(T5:T71)</f>
        <v>20</v>
      </c>
      <c r="U72" s="88"/>
      <c r="V72" s="86">
        <f t="shared" ref="V72" si="44">MIN(V5:V71)</f>
        <v>2.1976572973210557</v>
      </c>
      <c r="W72" s="89"/>
      <c r="X72" s="87">
        <f t="shared" ref="X72" si="45">MIN(X5:X71)</f>
        <v>14.29</v>
      </c>
      <c r="Y72" s="88"/>
      <c r="Z72" s="86">
        <f t="shared" ref="Z72" si="46">MIN(Z5:Z71)</f>
        <v>2.4</v>
      </c>
      <c r="AA72" s="89"/>
      <c r="AB72" s="90"/>
      <c r="AC72" s="86">
        <f t="shared" ref="AC72:AE72" si="47">MIN(AC5:AC71)</f>
        <v>1.01035615054307E-2</v>
      </c>
      <c r="AD72" s="91"/>
      <c r="AE72" s="87">
        <f t="shared" si="47"/>
        <v>34</v>
      </c>
      <c r="AF72" s="88"/>
      <c r="AG72" s="92">
        <f t="shared" ref="AG72" si="48">MIN(AG5:AG71)</f>
        <v>0</v>
      </c>
      <c r="AH72" s="93"/>
    </row>
    <row r="73" spans="1:34" x14ac:dyDescent="0.2">
      <c r="A73" s="133" t="s">
        <v>48</v>
      </c>
      <c r="B73" s="86">
        <f t="shared" ref="B73:D73" si="49">PERCENTILE(B5:B71,0.1)</f>
        <v>4.9635619017942565</v>
      </c>
      <c r="C73" s="86"/>
      <c r="D73" s="87">
        <f t="shared" si="49"/>
        <v>2.1661538161415463</v>
      </c>
      <c r="E73" s="88"/>
      <c r="F73" s="86">
        <f t="shared" ref="F73" si="50">PERCENTILE(F5:F71,0.1)</f>
        <v>0</v>
      </c>
      <c r="G73" s="89"/>
      <c r="H73" s="87">
        <f t="shared" ref="H73" si="51">PERCENTILE(H5:H71,0.1)</f>
        <v>0.33600000000000035</v>
      </c>
      <c r="I73" s="88"/>
      <c r="J73" s="86">
        <f t="shared" ref="J73" si="52">PERCENTILE(J5:J71,0.1)</f>
        <v>0</v>
      </c>
      <c r="K73" s="89"/>
      <c r="L73" s="87">
        <f t="shared" ref="L73" si="53">PERCENTILE(L5:L71,0.1)</f>
        <v>0.33800000000000002</v>
      </c>
      <c r="M73" s="88"/>
      <c r="N73" s="86">
        <f t="shared" ref="N73" si="54">PERCENTILE(N5:N71,0.1)</f>
        <v>0</v>
      </c>
      <c r="O73" s="89"/>
      <c r="P73" s="87">
        <f t="shared" ref="P73" si="55">PERCENTILE(P5:P71,0.1)</f>
        <v>10.5883860024</v>
      </c>
      <c r="Q73" s="88"/>
      <c r="R73" s="86">
        <f t="shared" ref="R73" si="56">PERCENTILE(R5:R71,0.1)</f>
        <v>973.0310316322001</v>
      </c>
      <c r="S73" s="86"/>
      <c r="T73" s="87">
        <f t="shared" ref="T73" si="57">PERCENTILE(T5:T71,0.1)</f>
        <v>54</v>
      </c>
      <c r="U73" s="88"/>
      <c r="V73" s="86">
        <f t="shared" ref="V73" si="58">PERCENTILE(V5:V71,0.1)</f>
        <v>3.2657105245531293</v>
      </c>
      <c r="W73" s="89"/>
      <c r="X73" s="87">
        <f t="shared" ref="X73" si="59">PERCENTILE(X5:X71,0.1)</f>
        <v>30.43</v>
      </c>
      <c r="Y73" s="88"/>
      <c r="Z73" s="86">
        <f t="shared" ref="Z73" si="60">PERCENTILE(Z5:Z71,0.1)</f>
        <v>2.5499999999999998</v>
      </c>
      <c r="AA73" s="89"/>
      <c r="AB73" s="90"/>
      <c r="AC73" s="86">
        <f t="shared" ref="AC73:AE73" si="61">PERCENTILE(AC5:AC71,0.1)</f>
        <v>2.4699035730256381E-2</v>
      </c>
      <c r="AD73" s="91"/>
      <c r="AE73" s="87">
        <f t="shared" si="61"/>
        <v>46.4</v>
      </c>
      <c r="AF73" s="88"/>
      <c r="AG73" s="92">
        <f t="shared" ref="AG73" si="62">PERCENTILE(AG5:AG71,0.1)</f>
        <v>0.13846153846153847</v>
      </c>
      <c r="AH73" s="93"/>
    </row>
    <row r="74" spans="1:34" x14ac:dyDescent="0.2">
      <c r="A74" s="133" t="s">
        <v>49</v>
      </c>
      <c r="B74" s="86">
        <f t="shared" ref="B74:D74" si="63">PERCENTILE(B5:B71,0.25)</f>
        <v>5.7007902067560243</v>
      </c>
      <c r="C74" s="86"/>
      <c r="D74" s="87">
        <f t="shared" si="63"/>
        <v>2.5506110648271445</v>
      </c>
      <c r="E74" s="88"/>
      <c r="F74" s="86">
        <f t="shared" ref="F74" si="64">PERCENTILE(F5:F71,0.25)</f>
        <v>1.029489205</v>
      </c>
      <c r="G74" s="89"/>
      <c r="H74" s="87">
        <f t="shared" ref="H74" si="65">PERCENTILE(H5:H71,0.25)</f>
        <v>1.66</v>
      </c>
      <c r="I74" s="88"/>
      <c r="J74" s="86">
        <f t="shared" ref="J74" si="66">PERCENTILE(J5:J71,0.25)</f>
        <v>0.53778129233058736</v>
      </c>
      <c r="K74" s="89"/>
      <c r="L74" s="87">
        <f t="shared" ref="L74" si="67">PERCENTILE(L5:L71,0.25)</f>
        <v>0.45</v>
      </c>
      <c r="M74" s="88"/>
      <c r="N74" s="86">
        <f t="shared" ref="N74" si="68">PERCENTILE(N5:N71,0.25)</f>
        <v>0</v>
      </c>
      <c r="O74" s="89"/>
      <c r="P74" s="87">
        <f t="shared" ref="P74" si="69">PERCENTILE(P5:P71,0.25)</f>
        <v>12.568118435999999</v>
      </c>
      <c r="Q74" s="88"/>
      <c r="R74" s="86">
        <f t="shared" ref="R74" si="70">PERCENTILE(R5:R71,0.25)</f>
        <v>1220.088008062</v>
      </c>
      <c r="S74" s="86"/>
      <c r="T74" s="87">
        <f t="shared" ref="T74" si="71">PERCENTILE(T5:T71,0.25)</f>
        <v>71</v>
      </c>
      <c r="U74" s="88"/>
      <c r="V74" s="86">
        <f t="shared" ref="V74" si="72">PERCENTILE(V5:V71,0.25)</f>
        <v>4.2664363677552268</v>
      </c>
      <c r="W74" s="89"/>
      <c r="X74" s="87">
        <f t="shared" ref="X74" si="73">PERCENTILE(X5:X71,0.25)</f>
        <v>38.71</v>
      </c>
      <c r="Y74" s="88"/>
      <c r="Z74" s="86">
        <f t="shared" ref="Z74" si="74">PERCENTILE(Z5:Z71,0.25)</f>
        <v>3.1749999999999998</v>
      </c>
      <c r="AA74" s="89"/>
      <c r="AB74" s="90"/>
      <c r="AC74" s="86">
        <f t="shared" ref="AC74:AE74" si="75">PERCENTILE(AC5:AC71,0.25)</f>
        <v>4.1192181796376154E-2</v>
      </c>
      <c r="AD74" s="91"/>
      <c r="AE74" s="87">
        <f t="shared" si="75"/>
        <v>51</v>
      </c>
      <c r="AF74" s="88"/>
      <c r="AG74" s="92">
        <f t="shared" ref="AG74" si="76">PERCENTILE(AG5:AG71,0.25)</f>
        <v>0.17692307692307693</v>
      </c>
      <c r="AH74" s="93"/>
    </row>
    <row r="75" spans="1:34" x14ac:dyDescent="0.2">
      <c r="A75" s="133" t="s">
        <v>50</v>
      </c>
      <c r="B75" s="86">
        <f t="shared" ref="B75:D75" si="77">PERCENTILE(B5:B71,0.5)</f>
        <v>7.2088806333200655</v>
      </c>
      <c r="C75" s="86"/>
      <c r="D75" s="87">
        <f t="shared" si="77"/>
        <v>3.2940094990041366</v>
      </c>
      <c r="E75" s="88"/>
      <c r="F75" s="86">
        <f t="shared" ref="F75" si="78">PERCENTILE(F5:F71,0.5)</f>
        <v>7.3529411769999999</v>
      </c>
      <c r="G75" s="89"/>
      <c r="H75" s="87">
        <f t="shared" ref="H75" si="79">PERCENTILE(H5:H71,0.5)</f>
        <v>2.6</v>
      </c>
      <c r="I75" s="88"/>
      <c r="J75" s="86">
        <f t="shared" ref="J75" si="80">PERCENTILE(J5:J71,0.5)</f>
        <v>1.4435378224953717</v>
      </c>
      <c r="K75" s="89"/>
      <c r="L75" s="87">
        <f t="shared" ref="L75" si="81">PERCENTILE(L5:L71,0.5)</f>
        <v>0.56000000000000005</v>
      </c>
      <c r="M75" s="88"/>
      <c r="N75" s="86">
        <f t="shared" ref="N75" si="82">PERCENTILE(N5:N71,0.5)</f>
        <v>0</v>
      </c>
      <c r="O75" s="89"/>
      <c r="P75" s="87">
        <f t="shared" ref="P75" si="83">PERCENTILE(P5:P71,0.5)</f>
        <v>15.602478565</v>
      </c>
      <c r="Q75" s="88"/>
      <c r="R75" s="86">
        <f t="shared" ref="R75" si="84">PERCENTILE(R5:R71,0.5)</f>
        <v>1554.746940126</v>
      </c>
      <c r="S75" s="86"/>
      <c r="T75" s="87">
        <f t="shared" ref="T75" si="85">PERCENTILE(T5:T71,0.5)</f>
        <v>83</v>
      </c>
      <c r="U75" s="88"/>
      <c r="V75" s="86">
        <f t="shared" ref="V75" si="86">PERCENTILE(V5:V71,0.5)</f>
        <v>5.4854635216675813</v>
      </c>
      <c r="W75" s="89"/>
      <c r="X75" s="87">
        <f t="shared" ref="X75" si="87">PERCENTILE(X5:X71,0.5)</f>
        <v>50</v>
      </c>
      <c r="Y75" s="88"/>
      <c r="Z75" s="86">
        <f t="shared" ref="Z75" si="88">PERCENTILE(Z5:Z71,0.5)</f>
        <v>4.9000000000000004</v>
      </c>
      <c r="AA75" s="89"/>
      <c r="AB75" s="90"/>
      <c r="AC75" s="86">
        <f t="shared" ref="AC75:AE75" si="89">PERCENTILE(AC5:AC71,0.5)</f>
        <v>5.8988764044943798E-2</v>
      </c>
      <c r="AD75" s="91"/>
      <c r="AE75" s="87">
        <f t="shared" si="89"/>
        <v>57</v>
      </c>
      <c r="AF75" s="88"/>
      <c r="AG75" s="92">
        <f t="shared" ref="AG75" si="90">PERCENTILE(AG5:AG71,0.5)</f>
        <v>0.26153846153846155</v>
      </c>
      <c r="AH75" s="93"/>
    </row>
    <row r="76" spans="1:34" x14ac:dyDescent="0.2">
      <c r="A76" s="133" t="s">
        <v>51</v>
      </c>
      <c r="B76" s="86">
        <f t="shared" ref="B76:D76" si="91">PERCENTILE(B5:B71,0.75)</f>
        <v>7.9824209501036911</v>
      </c>
      <c r="C76" s="86"/>
      <c r="D76" s="87">
        <f t="shared" si="91"/>
        <v>4.3125385878082287</v>
      </c>
      <c r="E76" s="88"/>
      <c r="F76" s="86">
        <f t="shared" ref="F76" si="92">PERCENTILE(F5:F71,0.75)</f>
        <v>13.188405795000001</v>
      </c>
      <c r="G76" s="89"/>
      <c r="H76" s="87">
        <f t="shared" ref="H76" si="93">PERCENTILE(H5:H71,0.75)</f>
        <v>3.7800000000000002</v>
      </c>
      <c r="I76" s="88"/>
      <c r="J76" s="86">
        <f t="shared" ref="J76" si="94">PERCENTILE(J5:J71,0.75)</f>
        <v>3.9922976612885073</v>
      </c>
      <c r="K76" s="89"/>
      <c r="L76" s="87">
        <f t="shared" ref="L76" si="95">PERCENTILE(L5:L71,0.75)</f>
        <v>0.77500000000000002</v>
      </c>
      <c r="M76" s="88"/>
      <c r="N76" s="86">
        <f t="shared" ref="N76" si="96">PERCENTILE(N5:N71,0.75)</f>
        <v>7.6063476335355457E-2</v>
      </c>
      <c r="O76" s="89"/>
      <c r="P76" s="87">
        <f t="shared" ref="P76" si="97">PERCENTILE(P5:P71,0.75)</f>
        <v>17.846901731999999</v>
      </c>
      <c r="Q76" s="88"/>
      <c r="R76" s="86">
        <f t="shared" ref="R76" si="98">PERCENTILE(R5:R71,0.75)</f>
        <v>1897.2774389450001</v>
      </c>
      <c r="S76" s="86"/>
      <c r="T76" s="87">
        <f t="shared" ref="T76" si="99">PERCENTILE(T5:T71,0.75)</f>
        <v>92</v>
      </c>
      <c r="U76" s="88"/>
      <c r="V76" s="86">
        <f t="shared" ref="V76" si="100">PERCENTILE(V5:V71,0.75)</f>
        <v>10.413718427368005</v>
      </c>
      <c r="W76" s="89"/>
      <c r="X76" s="87">
        <f t="shared" ref="X76" si="101">PERCENTILE(X5:X71,0.75)</f>
        <v>60</v>
      </c>
      <c r="Y76" s="88"/>
      <c r="Z76" s="86">
        <f t="shared" ref="Z76" si="102">PERCENTILE(Z5:Z71,0.75)</f>
        <v>6.4750000000000005</v>
      </c>
      <c r="AA76" s="89"/>
      <c r="AB76" s="90"/>
      <c r="AC76" s="86">
        <f t="shared" ref="AC76:AE76" si="103">PERCENTILE(AC5:AC71,0.75)</f>
        <v>8.1041303152711713E-2</v>
      </c>
      <c r="AD76" s="91"/>
      <c r="AE76" s="87">
        <f t="shared" si="103"/>
        <v>65.5</v>
      </c>
      <c r="AF76" s="88"/>
      <c r="AG76" s="92">
        <f t="shared" ref="AG76" si="104">PERCENTILE(AG5:AG71,0.75)</f>
        <v>0.34615384615384615</v>
      </c>
      <c r="AH76" s="93"/>
    </row>
    <row r="77" spans="1:34" x14ac:dyDescent="0.2">
      <c r="A77" s="133" t="s">
        <v>52</v>
      </c>
      <c r="B77" s="86">
        <f t="shared" ref="B77:D77" si="105">PERCENTILE(B5:B71,0.9)</f>
        <v>9.7894197268907668</v>
      </c>
      <c r="C77" s="86"/>
      <c r="D77" s="87">
        <f t="shared" si="105"/>
        <v>5.5507369576534069</v>
      </c>
      <c r="E77" s="88"/>
      <c r="F77" s="86">
        <f t="shared" ref="F77" si="106">PERCENTILE(F5:F71,0.9)</f>
        <v>20</v>
      </c>
      <c r="G77" s="89"/>
      <c r="H77" s="87">
        <f t="shared" ref="H77" si="107">PERCENTILE(H5:H71,0.9)</f>
        <v>5.0119999999999996</v>
      </c>
      <c r="I77" s="88"/>
      <c r="J77" s="86">
        <f t="shared" ref="J77" si="108">PERCENTILE(J5:J71,0.9)</f>
        <v>11.945327541847236</v>
      </c>
      <c r="K77" s="89"/>
      <c r="L77" s="87">
        <f t="shared" ref="L77" si="109">PERCENTILE(L5:L71,0.9)</f>
        <v>0.91400000000000003</v>
      </c>
      <c r="M77" s="88"/>
      <c r="N77" s="86">
        <f t="shared" ref="N77" si="110">PERCENTILE(N5:N71,0.9)</f>
        <v>0.13518181711113458</v>
      </c>
      <c r="O77" s="89"/>
      <c r="P77" s="87">
        <f t="shared" ref="P77" si="111">PERCENTILE(P5:P71,0.9)</f>
        <v>21.640532010000001</v>
      </c>
      <c r="Q77" s="88"/>
      <c r="R77" s="86">
        <f t="shared" ref="R77" si="112">PERCENTILE(R5:R71,0.9)</f>
        <v>2412.5812686695999</v>
      </c>
      <c r="S77" s="86"/>
      <c r="T77" s="87">
        <f t="shared" ref="T77" si="113">PERCENTILE(T5:T71,0.9)</f>
        <v>94</v>
      </c>
      <c r="U77" s="88"/>
      <c r="V77" s="86">
        <f t="shared" ref="V77" si="114">PERCENTILE(V5:V71,0.9)</f>
        <v>13.663273808356015</v>
      </c>
      <c r="W77" s="89"/>
      <c r="X77" s="87">
        <f t="shared" ref="X77" si="115">PERCENTILE(X5:X71,0.9)</f>
        <v>64.709999999999994</v>
      </c>
      <c r="Y77" s="88"/>
      <c r="Z77" s="86">
        <f t="shared" ref="Z77" si="116">PERCENTILE(Z5:Z71,0.9)</f>
        <v>7.95</v>
      </c>
      <c r="AA77" s="89"/>
      <c r="AB77" s="90"/>
      <c r="AC77" s="86">
        <f t="shared" ref="AC77:AE77" si="117">PERCENTILE(AC5:AC71,0.9)</f>
        <v>0.10575174433629062</v>
      </c>
      <c r="AD77" s="91"/>
      <c r="AE77" s="87">
        <f t="shared" si="117"/>
        <v>70</v>
      </c>
      <c r="AF77" s="88"/>
      <c r="AG77" s="92">
        <f t="shared" ref="AG77" si="118">PERCENTILE(AG5:AG71,0.9)</f>
        <v>0.38153846153846149</v>
      </c>
      <c r="AH77" s="93"/>
    </row>
    <row r="78" spans="1:34" x14ac:dyDescent="0.2">
      <c r="A78" s="133" t="s">
        <v>53</v>
      </c>
      <c r="B78" s="86">
        <f t="shared" ref="B78:D78" si="119">PERCENTILE(B5:B71,1)</f>
        <v>15.835650070404737</v>
      </c>
      <c r="C78" s="86"/>
      <c r="D78" s="87">
        <f t="shared" si="119"/>
        <v>47.619047619047613</v>
      </c>
      <c r="E78" s="88"/>
      <c r="F78" s="86">
        <f t="shared" ref="F78" si="120">PERCENTILE(F5:F71,1)</f>
        <v>50</v>
      </c>
      <c r="G78" s="89"/>
      <c r="H78" s="87">
        <f t="shared" ref="H78" si="121">PERCENTILE(H5:H71,1)</f>
        <v>42.52</v>
      </c>
      <c r="I78" s="88"/>
      <c r="J78" s="86">
        <f t="shared" ref="J78" si="122">PERCENTILE(J5:J71,1)</f>
        <v>44.523597506678541</v>
      </c>
      <c r="K78" s="89"/>
      <c r="L78" s="87">
        <f t="shared" ref="L78" si="123">PERCENTILE(L5:L71,1)</f>
        <v>4.47</v>
      </c>
      <c r="M78" s="88"/>
      <c r="N78" s="86">
        <f t="shared" ref="N78" si="124">PERCENTILE(N5:N71,1)</f>
        <v>0.27329871549603713</v>
      </c>
      <c r="O78" s="89"/>
      <c r="P78" s="87">
        <f t="shared" ref="P78" si="125">PERCENTILE(P5:P71,1)</f>
        <v>41.492183093000001</v>
      </c>
      <c r="Q78" s="88"/>
      <c r="R78" s="86">
        <f t="shared" ref="R78" si="126">PERCENTILE(R5:R71,1)</f>
        <v>5570.2917771880002</v>
      </c>
      <c r="S78" s="86"/>
      <c r="T78" s="87">
        <f t="shared" ref="T78" si="127">PERCENTILE(T5:T71,1)</f>
        <v>97</v>
      </c>
      <c r="U78" s="88"/>
      <c r="V78" s="86">
        <f t="shared" ref="V78" si="128">PERCENTILE(V5:V71,1)</f>
        <v>29.542097488921712</v>
      </c>
      <c r="W78" s="89"/>
      <c r="X78" s="87">
        <f t="shared" ref="X78" si="129">PERCENTILE(X5:X71,1)</f>
        <v>100</v>
      </c>
      <c r="Y78" s="88"/>
      <c r="Z78" s="86">
        <f t="shared" ref="Z78" si="130">PERCENTILE(Z5:Z71,1)</f>
        <v>9</v>
      </c>
      <c r="AA78" s="89"/>
      <c r="AB78" s="90"/>
      <c r="AC78" s="86">
        <f t="shared" ref="AC78:AE78" si="131">PERCENTILE(AC5:AC71,1)</f>
        <v>0.288716177317214</v>
      </c>
      <c r="AD78" s="91"/>
      <c r="AE78" s="87">
        <f t="shared" si="131"/>
        <v>76</v>
      </c>
      <c r="AF78" s="88"/>
      <c r="AG78" s="92">
        <f t="shared" ref="AG78" si="132">PERCENTILE(AG5:AG71,1)</f>
        <v>0.58461538461538465</v>
      </c>
      <c r="AH78" s="93"/>
    </row>
  </sheetData>
  <mergeCells count="49">
    <mergeCell ref="B2:C2"/>
    <mergeCell ref="D2:E2"/>
    <mergeCell ref="F2:G2"/>
    <mergeCell ref="H2:I2"/>
    <mergeCell ref="J2:K2"/>
    <mergeCell ref="B1:C1"/>
    <mergeCell ref="D1:E1"/>
    <mergeCell ref="F1:G1"/>
    <mergeCell ref="H1:I1"/>
    <mergeCell ref="J1:K1"/>
    <mergeCell ref="L3:M3"/>
    <mergeCell ref="N3:O3"/>
    <mergeCell ref="N1:O1"/>
    <mergeCell ref="P1:Q1"/>
    <mergeCell ref="R1:S1"/>
    <mergeCell ref="L1:M1"/>
    <mergeCell ref="P3:Q3"/>
    <mergeCell ref="R3:S3"/>
    <mergeCell ref="L2:M2"/>
    <mergeCell ref="N2:O2"/>
    <mergeCell ref="P2:Q2"/>
    <mergeCell ref="R2:S2"/>
    <mergeCell ref="B3:C3"/>
    <mergeCell ref="D3:E3"/>
    <mergeCell ref="F3:G3"/>
    <mergeCell ref="H3:I3"/>
    <mergeCell ref="J3:K3"/>
    <mergeCell ref="Z3:AA3"/>
    <mergeCell ref="Z1:AA1"/>
    <mergeCell ref="AC1:AD1"/>
    <mergeCell ref="T1:U1"/>
    <mergeCell ref="V1:W1"/>
    <mergeCell ref="X1:Y1"/>
    <mergeCell ref="T3:U3"/>
    <mergeCell ref="V3:W3"/>
    <mergeCell ref="X3:Y3"/>
    <mergeCell ref="T2:U2"/>
    <mergeCell ref="V2:W2"/>
    <mergeCell ref="X2:Y2"/>
    <mergeCell ref="Z2:AA2"/>
    <mergeCell ref="AC2:AD2"/>
    <mergeCell ref="AB1:AB2"/>
    <mergeCell ref="AG3:AG4"/>
    <mergeCell ref="AH3:AH4"/>
    <mergeCell ref="AE1:AF1"/>
    <mergeCell ref="AE3:AF3"/>
    <mergeCell ref="AC3:AD3"/>
    <mergeCell ref="AG1:AH2"/>
    <mergeCell ref="AE2:AF2"/>
  </mergeCells>
  <conditionalFormatting sqref="G5:G78">
    <cfRule type="cellIs" dxfId="72" priority="54" operator="equal">
      <formula>1</formula>
    </cfRule>
  </conditionalFormatting>
  <conditionalFormatting sqref="Q5:Q78 U5:U78 W5:W78 Y5:Y78 AA5:AB78 AD72:AD78 AF72:AF78 AD5:AF71">
    <cfRule type="cellIs" dxfId="71" priority="52" operator="equal">
      <formula>1</formula>
    </cfRule>
  </conditionalFormatting>
  <conditionalFormatting sqref="D72:D78">
    <cfRule type="cellIs" dxfId="70" priority="51" operator="equal">
      <formula>1</formula>
    </cfRule>
  </conditionalFormatting>
  <conditionalFormatting sqref="F72:F78">
    <cfRule type="cellIs" dxfId="69" priority="50" operator="equal">
      <formula>1</formula>
    </cfRule>
  </conditionalFormatting>
  <conditionalFormatting sqref="H72:H78">
    <cfRule type="cellIs" dxfId="68" priority="49" operator="equal">
      <formula>1</formula>
    </cfRule>
  </conditionalFormatting>
  <conditionalFormatting sqref="I5:I78 K5:K78 M5:M78 O5:O78">
    <cfRule type="cellIs" dxfId="67" priority="53" operator="equal">
      <formula>1</formula>
    </cfRule>
  </conditionalFormatting>
  <conditionalFormatting sqref="AH5:AH78">
    <cfRule type="cellIs" dxfId="66" priority="61" operator="equal">
      <formula>3</formula>
    </cfRule>
  </conditionalFormatting>
  <conditionalFormatting sqref="A72:A78">
    <cfRule type="cellIs" dxfId="65" priority="60" operator="equal">
      <formula>1</formula>
    </cfRule>
  </conditionalFormatting>
  <conditionalFormatting sqref="E5:E78">
    <cfRule type="cellIs" dxfId="64" priority="55" operator="equal">
      <formula>1</formula>
    </cfRule>
  </conditionalFormatting>
  <conditionalFormatting sqref="B5:C78 R5:S78">
    <cfRule type="cellIs" dxfId="63" priority="56" operator="equal">
      <formula>1</formula>
    </cfRule>
  </conditionalFormatting>
  <conditionalFormatting sqref="J72:J78">
    <cfRule type="cellIs" dxfId="62" priority="48" operator="equal">
      <formula>1</formula>
    </cfRule>
  </conditionalFormatting>
  <conditionalFormatting sqref="L72:L78">
    <cfRule type="cellIs" dxfId="61" priority="47" operator="equal">
      <formula>1</formula>
    </cfRule>
  </conditionalFormatting>
  <conditionalFormatting sqref="N72:N78">
    <cfRule type="cellIs" dxfId="60" priority="46" operator="equal">
      <formula>1</formula>
    </cfRule>
  </conditionalFormatting>
  <conditionalFormatting sqref="P72:P78">
    <cfRule type="cellIs" dxfId="59" priority="45" operator="equal">
      <formula>1</formula>
    </cfRule>
  </conditionalFormatting>
  <conditionalFormatting sqref="T72:T78">
    <cfRule type="cellIs" dxfId="58" priority="44" operator="equal">
      <formula>1</formula>
    </cfRule>
  </conditionalFormatting>
  <conditionalFormatting sqref="V72:V78">
    <cfRule type="cellIs" dxfId="57" priority="43" operator="equal">
      <formula>1</formula>
    </cfRule>
  </conditionalFormatting>
  <conditionalFormatting sqref="X72:X78">
    <cfRule type="cellIs" dxfId="56" priority="42" operator="equal">
      <formula>1</formula>
    </cfRule>
  </conditionalFormatting>
  <conditionalFormatting sqref="Z72:Z78">
    <cfRule type="cellIs" dxfId="55" priority="41" operator="equal">
      <formula>1</formula>
    </cfRule>
  </conditionalFormatting>
  <conditionalFormatting sqref="AC72:AC78">
    <cfRule type="cellIs" dxfId="54" priority="40" operator="equal">
      <formula>1</formula>
    </cfRule>
  </conditionalFormatting>
  <conditionalFormatting sqref="AE72:AE78">
    <cfRule type="cellIs" dxfId="53" priority="38" operator="equal">
      <formula>1</formula>
    </cfRule>
  </conditionalFormatting>
  <conditionalFormatting sqref="AG72:AG78">
    <cfRule type="cellIs" dxfId="52" priority="36" operator="equal">
      <formula>1</formula>
    </cfRule>
  </conditionalFormatting>
  <conditionalFormatting sqref="AH1">
    <cfRule type="cellIs" dxfId="51" priority="35" operator="equal">
      <formula>3</formula>
    </cfRule>
  </conditionalFormatting>
  <conditionalFormatting sqref="AH3">
    <cfRule type="cellIs" dxfId="50" priority="34" operator="equal">
      <formula>3</formula>
    </cfRule>
  </conditionalFormatting>
  <conditionalFormatting sqref="AB4">
    <cfRule type="cellIs" dxfId="49" priority="18" operator="equal">
      <formula>1</formula>
    </cfRule>
  </conditionalFormatting>
  <conditionalFormatting sqref="C4">
    <cfRule type="cellIs" dxfId="48" priority="15" operator="equal">
      <formula>1</formula>
    </cfRule>
  </conditionalFormatting>
  <conditionalFormatting sqref="E4">
    <cfRule type="cellIs" dxfId="47" priority="14" operator="equal">
      <formula>1</formula>
    </cfRule>
  </conditionalFormatting>
  <conditionalFormatting sqref="G4">
    <cfRule type="cellIs" dxfId="46" priority="13" operator="equal">
      <formula>1</formula>
    </cfRule>
  </conditionalFormatting>
  <conditionalFormatting sqref="I4">
    <cfRule type="cellIs" dxfId="45" priority="12" operator="equal">
      <formula>1</formula>
    </cfRule>
  </conditionalFormatting>
  <conditionalFormatting sqref="K4">
    <cfRule type="cellIs" dxfId="44" priority="11" operator="equal">
      <formula>1</formula>
    </cfRule>
  </conditionalFormatting>
  <conditionalFormatting sqref="M4">
    <cfRule type="cellIs" dxfId="43" priority="10" operator="equal">
      <formula>1</formula>
    </cfRule>
  </conditionalFormatting>
  <conditionalFormatting sqref="O4">
    <cfRule type="cellIs" dxfId="42" priority="9" operator="equal">
      <formula>1</formula>
    </cfRule>
  </conditionalFormatting>
  <conditionalFormatting sqref="Q4">
    <cfRule type="cellIs" dxfId="41" priority="8" operator="equal">
      <formula>1</formula>
    </cfRule>
  </conditionalFormatting>
  <conditionalFormatting sqref="S4">
    <cfRule type="cellIs" dxfId="40" priority="7" operator="equal">
      <formula>1</formula>
    </cfRule>
  </conditionalFormatting>
  <conditionalFormatting sqref="U4">
    <cfRule type="cellIs" dxfId="39" priority="6" operator="equal">
      <formula>1</formula>
    </cfRule>
  </conditionalFormatting>
  <conditionalFormatting sqref="W4">
    <cfRule type="cellIs" dxfId="38" priority="5" operator="equal">
      <formula>1</formula>
    </cfRule>
  </conditionalFormatting>
  <conditionalFormatting sqref="Y4">
    <cfRule type="cellIs" dxfId="37" priority="4" operator="equal">
      <formula>1</formula>
    </cfRule>
  </conditionalFormatting>
  <conditionalFormatting sqref="AA4">
    <cfRule type="cellIs" dxfId="36" priority="3" operator="equal">
      <formula>1</formula>
    </cfRule>
  </conditionalFormatting>
  <conditionalFormatting sqref="AD4">
    <cfRule type="cellIs" dxfId="35" priority="2" operator="equal">
      <formula>1</formula>
    </cfRule>
  </conditionalFormatting>
  <conditionalFormatting sqref="AF4">
    <cfRule type="cellIs" dxfId="34" priority="1"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8791FFAB88AE4CA846F3F552B4F8A4" ma:contentTypeVersion="1" ma:contentTypeDescription="Create a new document." ma:contentTypeScope="" ma:versionID="f18693acfe9d15e4d4c52c08b6b971c6">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EF943B-68C1-4C2A-AB5A-62397A53516C}"/>
</file>

<file path=customXml/itemProps2.xml><?xml version="1.0" encoding="utf-8"?>
<ds:datastoreItem xmlns:ds="http://schemas.openxmlformats.org/officeDocument/2006/customXml" ds:itemID="{3B2CA1BF-BFE3-446B-8582-0974D35100F6}"/>
</file>

<file path=customXml/itemProps3.xml><?xml version="1.0" encoding="utf-8"?>
<ds:datastoreItem xmlns:ds="http://schemas.openxmlformats.org/officeDocument/2006/customXml" ds:itemID="{B276B529-EF7C-453D-BAB3-A4D412D7825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Table of Contents</vt:lpstr>
      <vt:lpstr>1.Description of Indicators</vt:lpstr>
      <vt:lpstr>2.Overview of Methods</vt:lpstr>
      <vt:lpstr>3.State Summary Statistics</vt:lpstr>
      <vt:lpstr>4.1 Maternal and Child Health</vt:lpstr>
      <vt:lpstr>4.2 Substance Use Domain</vt:lpstr>
      <vt:lpstr>4.3 Socioeconomic Status Domain</vt:lpstr>
      <vt:lpstr>4.4Child Safety&amp;Maltreatment</vt:lpstr>
      <vt:lpstr>4.5Community&amp;Environment Domain</vt:lpstr>
      <vt:lpstr>4.6 Child Care Domain</vt:lpstr>
      <vt:lpstr>5. Summary of Elevated Needs</vt:lpstr>
      <vt:lpstr>S6.Detailes of Indicators</vt:lpstr>
      <vt:lpstr>'S6.Detailes of Indicators'!_Toc46329335</vt:lpstr>
      <vt:lpstr>'S6.Detailes of Indicators'!_Toc46329336</vt:lpstr>
      <vt:lpstr>'S6.Detailes of Indicators'!_Toc46329339</vt:lpstr>
      <vt:lpstr>'S6.Detailes of Indicators'!_Toc46329340</vt:lpstr>
      <vt:lpstr>'S6.Detailes of Indicators'!_Toc46329343</vt:lpstr>
      <vt:lpstr>'S6.Detailes of Indicators'!_Toc46329351</vt:lpstr>
      <vt:lpstr>'S6.Detailes of Indicators'!_Toc46329371</vt:lpstr>
      <vt:lpstr>'S6.Detailes of Indicators'!_Toc46329374</vt:lpstr>
    </vt:vector>
  </TitlesOfParts>
  <Company>The Children's Hospital of Philadelphia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Wang, Xi</dc:creator>
  <cp:lastModifiedBy>Microsoft Office User</cp:lastModifiedBy>
  <dcterms:created xsi:type="dcterms:W3CDTF">2020-06-16T02:28:17Z</dcterms:created>
  <dcterms:modified xsi:type="dcterms:W3CDTF">2020-10-19T14:10:43Z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0x0101006A8791FFAB88AE4CA846F3F552B4F8A4</vt:lpwstr>
  </property>
  <property fmtid="{D5CDD505-2E9C-101B-9397-08002B2CF9AE}" pid="3" name="Order">
    <vt:r8>586000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