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pagov-my.sharepoint.com/personal/clowe_pa_gov/Documents/Desktop/current work/MCPAR Reports/"/>
    </mc:Choice>
  </mc:AlternateContent>
  <xr:revisionPtr revIDLastSave="89" documentId="8_{7D71A6AB-6E21-4767-AFB4-4E8723BA5470}" xr6:coauthVersionLast="47" xr6:coauthVersionMax="47" xr10:uidLastSave="{72AC50FA-7972-4542-8BF7-7B8F12DE439A}"/>
  <workbookProtection workbookAlgorithmName="SHA-512" workbookHashValue="mW9LgE2OvZ4FvDYKtGdnsEsT/VxiimGfLmvk0JVJoGUdBF9HxnddWyjcg6lRbR+IxN1zENfUzLl64zJSAFPFew==" workbookSaltValue="zGLcPncQ4QnEFiyJkpwHGg==" workbookSpinCount="100000" lockStructure="1"/>
  <bookViews>
    <workbookView xWindow="-108" yWindow="-108" windowWidth="23256" windowHeight="12456" tabRatio="684" activeTab="6"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_xlnm.Print_Area" localSheetId="1">'I_State&amp;Prog_Info'!$A$1:$S$42</definedName>
    <definedName name="_xlnm.Print_Area" localSheetId="2">II_Prog_1!$A$1:$AR$42</definedName>
    <definedName name="_xlnm.Print_Area" localSheetId="11">II_Prog_10!$A$1:$AR$42</definedName>
    <definedName name="_xlnm.Print_Area" localSheetId="12">II_Prog_11!$A$1:$AR$42</definedName>
    <definedName name="_xlnm.Print_Area" localSheetId="13">II_Prog_12!$A$1:$AR$42</definedName>
    <definedName name="_xlnm.Print_Area" localSheetId="14">II_Prog_13!$A$1:$AR$42</definedName>
    <definedName name="_xlnm.Print_Area" localSheetId="15">II_Prog_14!$A$1:$AR$42</definedName>
    <definedName name="_xlnm.Print_Area" localSheetId="16">II_Prog_15!$A$1:$AR$42</definedName>
    <definedName name="_xlnm.Print_Area" localSheetId="3">II_Prog_2!$A$1:$AR$42</definedName>
    <definedName name="_xlnm.Print_Area" localSheetId="4">II_Prog_3!$A$1:$AR$42</definedName>
    <definedName name="_xlnm.Print_Area" localSheetId="5">II_Prog_4!$A$1:$AR$42</definedName>
    <definedName name="_xlnm.Print_Area" localSheetId="6">II_Prog_5!$A$1:$AR$42</definedName>
    <definedName name="_xlnm.Print_Area" localSheetId="7">II_Prog_6!$A$1:$AR$42</definedName>
    <definedName name="_xlnm.Print_Area" localSheetId="8">II_Prog_7!$A$1:$AR$42</definedName>
    <definedName name="_xlnm.Print_Area" localSheetId="9">II_Prog_8!$A$1:$AR$42</definedName>
    <definedName name="_xlnm.Print_Area" localSheetId="10">II_Prog_9!$A$1:$AR$42</definedName>
    <definedName name="_xlnm.Print_Area" localSheetId="0">Instructions!$A$1:$C$21</definedName>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2" l="1"/>
  <c r="I29" i="37"/>
  <c r="C8" i="44" l="1"/>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s="1"/>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s="1"/>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s="1"/>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s="1"/>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s="1"/>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l="1"/>
  <c r="C6" i="9" l="1"/>
  <c r="D6" i="9" s="1"/>
  <c r="AR29" i="9" l="1"/>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l="1"/>
  <c r="R57" i="2"/>
  <c r="Q57" i="2"/>
  <c r="P57" i="2"/>
  <c r="O57" i="2"/>
  <c r="N57" i="2"/>
  <c r="M57" i="2"/>
  <c r="L57" i="2"/>
  <c r="K57" i="2"/>
  <c r="J57" i="2"/>
  <c r="I57" i="2"/>
  <c r="H57" i="2"/>
  <c r="G57" i="2"/>
  <c r="E57" i="2"/>
  <c r="E56" i="2" l="1"/>
  <c r="E55" i="2"/>
  <c r="E54" i="2"/>
  <c r="E53" i="2"/>
  <c r="E51" i="2"/>
  <c r="E52" i="2"/>
  <c r="E50" i="2"/>
  <c r="E49" i="2"/>
  <c r="E47" i="2"/>
  <c r="G58" i="2" l="1"/>
  <c r="G59" i="2" s="1"/>
  <c r="C5" i="32" s="1"/>
  <c r="E58" i="2"/>
  <c r="E59" i="2" s="1"/>
  <c r="C5" i="9" l="1"/>
  <c r="Q58" i="2"/>
  <c r="Q59" i="2" s="1"/>
  <c r="C5" i="42" s="1"/>
  <c r="K58" i="2"/>
  <c r="K59" i="2" s="1"/>
  <c r="C5" i="36" s="1"/>
  <c r="I58" i="2"/>
  <c r="I59" i="2" s="1"/>
  <c r="C5" i="34" s="1"/>
  <c r="H58" i="2"/>
  <c r="H59" i="2" s="1"/>
  <c r="C5" i="33" s="1"/>
  <c r="P58" i="2"/>
  <c r="P59" i="2" s="1"/>
  <c r="C5" i="41" s="1"/>
  <c r="R58" i="2"/>
  <c r="R59" i="2" s="1"/>
  <c r="C5" i="43" s="1"/>
  <c r="S58" i="2"/>
  <c r="S59" i="2" s="1"/>
  <c r="C5" i="44" s="1"/>
  <c r="M58" i="2"/>
  <c r="M59" i="2" s="1"/>
  <c r="C5" i="38" s="1"/>
  <c r="J58" i="2"/>
  <c r="J59" i="2" s="1"/>
  <c r="C5" i="35" s="1"/>
  <c r="L58" i="2"/>
  <c r="L59" i="2" s="1"/>
  <c r="C5" i="37" s="1"/>
  <c r="F58" i="2"/>
  <c r="F59" i="2" s="1"/>
  <c r="C5" i="31" s="1"/>
  <c r="N58" i="2"/>
  <c r="N59" i="2" s="1"/>
  <c r="C5" i="39" s="1"/>
  <c r="O58" i="2"/>
  <c r="O59" i="2" s="1"/>
  <c r="C5" i="40" s="1"/>
  <c r="S37" i="2"/>
  <c r="R37" i="2"/>
  <c r="Q37" i="2"/>
  <c r="P37" i="2"/>
  <c r="O37" i="2"/>
  <c r="N37" i="2"/>
  <c r="M37" i="2"/>
  <c r="L37" i="2"/>
  <c r="K37" i="2"/>
  <c r="J37" i="2"/>
  <c r="I37" i="2"/>
  <c r="H37" i="2"/>
  <c r="G37" i="2"/>
  <c r="F37" i="2"/>
  <c r="E37" i="2"/>
  <c r="C3" i="9" l="1"/>
  <c r="S14" i="2" l="1"/>
  <c r="R14" i="2"/>
  <c r="Q14" i="2"/>
  <c r="P14" i="2"/>
  <c r="O14" i="2"/>
  <c r="N14" i="2"/>
  <c r="M14" i="2"/>
  <c r="L14" i="2"/>
  <c r="K14" i="2"/>
  <c r="J14" i="2"/>
  <c r="I14" i="2"/>
  <c r="G14" i="2"/>
  <c r="E14" i="2"/>
  <c r="E4" i="2"/>
</calcChain>
</file>

<file path=xl/sharedStrings.xml><?xml version="1.0" encoding="utf-8"?>
<sst xmlns="http://schemas.openxmlformats.org/spreadsheetml/2006/main" count="3974" uniqueCount="492">
  <si>
    <t>#</t>
  </si>
  <si>
    <t>Item</t>
  </si>
  <si>
    <t>Free text</t>
  </si>
  <si>
    <t>Enter the date on which this document is being submitted to CMS.</t>
  </si>
  <si>
    <t>Instructions</t>
  </si>
  <si>
    <t>Item Instructions</t>
  </si>
  <si>
    <t>State or territory</t>
  </si>
  <si>
    <t>Date of report submission</t>
  </si>
  <si>
    <t>Plan name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</si>
  <si>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</si>
  <si>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</si>
  <si>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</si>
  <si>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</si>
  <si>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</si>
  <si>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</si>
  <si>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</si>
  <si>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</si>
  <si>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</si>
  <si>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</si>
  <si>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</si>
  <si>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</si>
  <si>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</si>
  <si>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</si>
  <si>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</si>
  <si>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</si>
  <si>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</si>
  <si>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</si>
  <si>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</si>
  <si>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</si>
  <si>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</si>
  <si>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</si>
  <si>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</si>
  <si>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</si>
  <si>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</si>
  <si>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</si>
  <si>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</si>
  <si>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</si>
  <si>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</si>
  <si>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</si>
  <si>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</si>
  <si>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</si>
  <si>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</si>
  <si>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</si>
  <si>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</si>
  <si>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</si>
  <si>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</si>
  <si>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</si>
  <si>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</si>
  <si>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</si>
  <si>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</si>
  <si>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</si>
  <si>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</si>
  <si>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</si>
  <si>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</si>
  <si>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</si>
  <si>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</si>
  <si>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</si>
  <si>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</si>
  <si>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</si>
  <si>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Organization</t>
  </si>
  <si>
    <t>Contact name</t>
  </si>
  <si>
    <t>Contact email address</t>
  </si>
  <si>
    <t>Plan Provider Roster Review</t>
  </si>
  <si>
    <t>EVV Data Analysis</t>
  </si>
  <si>
    <t>Review of Grievances Related to Access</t>
  </si>
  <si>
    <t>Analysis methods</t>
  </si>
  <si>
    <t>Geomapping</t>
  </si>
  <si>
    <t>Encounter Data Analysis</t>
  </si>
  <si>
    <t>Other (Specify)</t>
  </si>
  <si>
    <t>Data Format</t>
  </si>
  <si>
    <t>Inputting information</t>
  </si>
  <si>
    <t>Enter the name of the individual(s) filling out this document.</t>
  </si>
  <si>
    <t>Enter the email address(es) of the individual(s) filling out this document.</t>
  </si>
  <si>
    <t>Reporting period start date</t>
  </si>
  <si>
    <t>Reporting period end date</t>
  </si>
  <si>
    <t>Date (MM/DD/YYYY)</t>
  </si>
  <si>
    <t>LTSS</t>
  </si>
  <si>
    <t>Secret Shopper Calls: Network Participation</t>
  </si>
  <si>
    <t>Secret Shopper Calls: Appointment Availability</t>
  </si>
  <si>
    <t>Adult primary care</t>
  </si>
  <si>
    <t>Pediatric primary care</t>
  </si>
  <si>
    <t>Adult behavioral health</t>
  </si>
  <si>
    <t>Pediatric behavioral health</t>
  </si>
  <si>
    <t>Adult specialist</t>
  </si>
  <si>
    <t>Pediatric specialist</t>
  </si>
  <si>
    <t>Hospital</t>
  </si>
  <si>
    <t>Pharmacy</t>
  </si>
  <si>
    <t>Pediatric dental</t>
  </si>
  <si>
    <t>OB/GYN</t>
  </si>
  <si>
    <t>Plan type included in program</t>
  </si>
  <si>
    <t>Provider type</t>
  </si>
  <si>
    <t xml:space="preserve">Applicable region(s) </t>
  </si>
  <si>
    <t>Population</t>
  </si>
  <si>
    <t>Standard type</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</si>
  <si>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</si>
  <si>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</si>
  <si>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</si>
  <si>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</si>
  <si>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</si>
  <si>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</si>
  <si>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</si>
  <si>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</si>
  <si>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</si>
  <si>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</si>
  <si>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</si>
  <si>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</si>
  <si>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</si>
  <si>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</si>
  <si>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</si>
  <si>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</si>
  <si>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</si>
  <si>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</si>
  <si>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</si>
  <si>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</si>
  <si>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</si>
  <si>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</si>
  <si>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</si>
  <si>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</si>
  <si>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</si>
  <si>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</si>
  <si>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</si>
  <si>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</si>
  <si>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</si>
  <si>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</si>
  <si>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</si>
  <si>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</si>
  <si>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</si>
  <si>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</si>
  <si>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</si>
  <si>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</si>
  <si>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</si>
  <si>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</si>
  <si>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</si>
  <si>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</si>
  <si>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Describe the standard (for example, 60 miles maximum distance to travel to an appointment).</t>
  </si>
  <si>
    <t>Enter the provider type that the standard applies to.</t>
  </si>
  <si>
    <t xml:space="preserve">Enter the population that the standard applies to. </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</si>
  <si>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</si>
  <si>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</si>
  <si>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</si>
  <si>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</si>
  <si>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</si>
  <si>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</si>
  <si>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</si>
  <si>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</si>
  <si>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</si>
  <si>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</si>
  <si>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</si>
  <si>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</si>
  <si>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</si>
  <si>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</si>
  <si>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</si>
  <si>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</si>
  <si>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</si>
  <si>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</si>
  <si>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</si>
  <si>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</si>
  <si>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</si>
  <si>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</si>
  <si>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</si>
  <si>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</si>
  <si>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</si>
  <si>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</si>
  <si>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</si>
  <si>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</si>
  <si>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</si>
  <si>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</si>
  <si>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</si>
  <si>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</si>
  <si>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</si>
  <si>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</si>
  <si>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</si>
  <si>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</si>
  <si>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</si>
  <si>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</si>
  <si>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</si>
  <si>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</si>
  <si>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</si>
  <si>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</si>
  <si>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</si>
  <si>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</si>
  <si>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</si>
  <si>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</si>
  <si>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</si>
  <si>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</si>
  <si>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</si>
  <si>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</si>
  <si>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</si>
  <si>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</si>
  <si>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</si>
  <si>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</si>
  <si>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</si>
  <si>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</si>
  <si>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</si>
  <si>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</si>
  <si>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</si>
  <si>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</si>
  <si>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Maximum time to travel</t>
  </si>
  <si>
    <t>Urban</t>
  </si>
  <si>
    <t xml:space="preserve">Adult </t>
  </si>
  <si>
    <t>Maximum distance to travel</t>
  </si>
  <si>
    <t>Rural</t>
  </si>
  <si>
    <t>Pediatric</t>
  </si>
  <si>
    <t>Monthly</t>
  </si>
  <si>
    <t>Weekly</t>
  </si>
  <si>
    <t>Maximum time or distance</t>
  </si>
  <si>
    <t>Adult and pediatric</t>
  </si>
  <si>
    <t>Quarterly</t>
  </si>
  <si>
    <t>Bi-weekly</t>
  </si>
  <si>
    <t>Ease of getting an appointment timely</t>
  </si>
  <si>
    <t>MLTSS</t>
  </si>
  <si>
    <t>Other (free text, specify)</t>
  </si>
  <si>
    <t>Appointment wait time</t>
  </si>
  <si>
    <t>Hours of operation</t>
  </si>
  <si>
    <t>Provider to enrollee ratios</t>
  </si>
  <si>
    <t>Service fulfillment</t>
  </si>
  <si>
    <t>Enter the region that the standard applies to.</t>
  </si>
  <si>
    <t xml:space="preserve">Frequency of analysis </t>
  </si>
  <si>
    <t>Drop down values</t>
  </si>
  <si>
    <t>Frequency</t>
  </si>
  <si>
    <t>Bi-monthly</t>
  </si>
  <si>
    <t>Semi-annually</t>
  </si>
  <si>
    <t>Standard description</t>
  </si>
  <si>
    <t>Enter the standard type for each standard used in the program.</t>
  </si>
  <si>
    <t>Enter the state or territory represented in this document.</t>
  </si>
  <si>
    <t>Applicable region(s)</t>
  </si>
  <si>
    <t>Program name</t>
  </si>
  <si>
    <t xml:space="preserve">(none) </t>
  </si>
  <si>
    <t>(header/blank cell)</t>
  </si>
  <si>
    <t xml:space="preserve">Input state-level data in this column </t>
  </si>
  <si>
    <t xml:space="preserve">State </t>
  </si>
  <si>
    <t>Dist. of Col.</t>
  </si>
  <si>
    <t>Set values (select one)</t>
  </si>
  <si>
    <t>Input program-level data in these column unless specified in the item instructions &gt;&gt;</t>
  </si>
  <si>
    <t>C. Plan-level compliance data</t>
  </si>
  <si>
    <t>Monitoring methods</t>
  </si>
  <si>
    <t xml:space="preserve">Program summary </t>
  </si>
  <si>
    <t>II. Program-level standards, monitoring methods, and plan compliance</t>
  </si>
  <si>
    <t xml:space="preserve">The formulas below are used to populate the service menu on each program tab: </t>
  </si>
  <si>
    <t>ID selected services:</t>
  </si>
  <si>
    <t xml:space="preserve">Join: </t>
  </si>
  <si>
    <t>Remove commas:</t>
  </si>
  <si>
    <t>A. Access and network adequacy standards required for plans participating in the program</t>
  </si>
  <si>
    <t>Secret Shopper: Network Participation</t>
  </si>
  <si>
    <t>Secret Shopper: Appointment Availability</t>
  </si>
  <si>
    <t xml:space="preserve">Assurance of plan compliance </t>
  </si>
  <si>
    <t>Tab topic:</t>
  </si>
  <si>
    <t>I_State&amp;Prog_Info</t>
  </si>
  <si>
    <t>II_Prog_X</t>
  </si>
  <si>
    <t>Number of tabs available:</t>
  </si>
  <si>
    <t>Tab name:</t>
  </si>
  <si>
    <t>I. State and program information</t>
  </si>
  <si>
    <t>I.A.1</t>
  </si>
  <si>
    <t>I.A.2</t>
  </si>
  <si>
    <t>I.A.3</t>
  </si>
  <si>
    <t>I.A.4</t>
  </si>
  <si>
    <t>I.B.1</t>
  </si>
  <si>
    <t>I.B.3.a</t>
  </si>
  <si>
    <t>I.B.3.b</t>
  </si>
  <si>
    <t>I.B.3.c</t>
  </si>
  <si>
    <t>I.B.3.d</t>
  </si>
  <si>
    <t>I.B.3.e</t>
  </si>
  <si>
    <t>I.B.3.f</t>
  </si>
  <si>
    <t>I.B.3.g</t>
  </si>
  <si>
    <t>I.B.3.h</t>
  </si>
  <si>
    <t>I.B.3.i</t>
  </si>
  <si>
    <t>I.B.3.j</t>
  </si>
  <si>
    <t>I.B.3.k</t>
  </si>
  <si>
    <t>I.B.3.l</t>
  </si>
  <si>
    <t>I.C.1</t>
  </si>
  <si>
    <t>I.C.2</t>
  </si>
  <si>
    <t>Separate analysis document</t>
  </si>
  <si>
    <t>Separate results document</t>
  </si>
  <si>
    <t>II.A.1</t>
  </si>
  <si>
    <t>II.A.2</t>
  </si>
  <si>
    <t>II.A.3</t>
  </si>
  <si>
    <t>II.A.4</t>
  </si>
  <si>
    <t>II.A.5</t>
  </si>
  <si>
    <t>Yes, compliance results are contained in a separate document</t>
  </si>
  <si>
    <t>No, compliance results are not contained in a separate document</t>
  </si>
  <si>
    <t>II.B.1</t>
  </si>
  <si>
    <t>II.B.2</t>
  </si>
  <si>
    <t>II.B.3</t>
  </si>
  <si>
    <t>II.C.2.a</t>
  </si>
  <si>
    <t>II.C.2.b</t>
  </si>
  <si>
    <t>II.C.2.c</t>
  </si>
  <si>
    <t>II.C.3.a</t>
  </si>
  <si>
    <t>II.C.3.b</t>
  </si>
  <si>
    <t>II.C.3.c</t>
  </si>
  <si>
    <t>Set values (select one) or use free text for "other" response</t>
  </si>
  <si>
    <t>B. Analyses that the state uses to monitor compliance with access and network adequacy standards reported in Section A</t>
  </si>
  <si>
    <t>Services</t>
  </si>
  <si>
    <t>Covered</t>
  </si>
  <si>
    <t>Not covered</t>
  </si>
  <si>
    <r>
      <t>I. State and program</t>
    </r>
    <r>
      <rPr>
        <sz val="11"/>
        <rFont val="Arial"/>
        <family val="2"/>
      </rPr>
      <t>-level</t>
    </r>
    <r>
      <rPr>
        <sz val="11"/>
        <color theme="1"/>
        <rFont val="Arial"/>
        <family val="2"/>
      </rPr>
      <t xml:space="preserve"> information</t>
    </r>
  </si>
  <si>
    <r>
      <t>II. Program-level standards, monitoring methods, and pl</t>
    </r>
    <r>
      <rPr>
        <sz val="11"/>
        <rFont val="Arial"/>
        <family val="2"/>
      </rPr>
      <t xml:space="preserve">an-level </t>
    </r>
    <r>
      <rPr>
        <sz val="11"/>
        <color theme="1"/>
        <rFont val="Arial"/>
        <family val="2"/>
      </rPr>
      <t>compliance</t>
    </r>
  </si>
  <si>
    <t>Statutory authority</t>
  </si>
  <si>
    <t xml:space="preserve">Indicate whether the program covers pediatric primary care providers. </t>
  </si>
  <si>
    <t xml:space="preserve">Indicate whether the program covers Ob/Gyn providers. </t>
  </si>
  <si>
    <t xml:space="preserve">Indicate whether the program covers adult behavioral health providers. </t>
  </si>
  <si>
    <t xml:space="preserve">Indicate whether the program covers pediatric behavioral health providers. </t>
  </si>
  <si>
    <t xml:space="preserve">Indicate whether the program covers adult specialist providers. </t>
  </si>
  <si>
    <t xml:space="preserve">Indicate whether the program covers pediatric specialist providers. </t>
  </si>
  <si>
    <t xml:space="preserve">Indicate whether the program covers hospital providers. </t>
  </si>
  <si>
    <t xml:space="preserve">Indicate whether the program covers pharmacy providers. </t>
  </si>
  <si>
    <t xml:space="preserve">Indicate whether the program covers pediatric dental providers. </t>
  </si>
  <si>
    <t xml:space="preserve">Indicate whether the program covers long-term services and supports (LTSS) providers.  </t>
  </si>
  <si>
    <t>Reporting scenario</t>
  </si>
  <si>
    <t>Scenario 1: New contract</t>
  </si>
  <si>
    <t xml:space="preserve">Set values (select one) </t>
  </si>
  <si>
    <t>Used for all plans</t>
  </si>
  <si>
    <t>Not used for any plans</t>
  </si>
  <si>
    <t>Scenario 2: Annual report</t>
  </si>
  <si>
    <t>Indicate whether the program covers adult primary care providers.</t>
  </si>
  <si>
    <t>Other (optional field for the state)</t>
  </si>
  <si>
    <t>Free text (optional field for the state)</t>
  </si>
  <si>
    <t>Analysis and results in separate documents</t>
  </si>
  <si>
    <t>Plan type included in program contracts</t>
  </si>
  <si>
    <t>Provider types covered in program contracts</t>
  </si>
  <si>
    <t>Analysis and results in separate document</t>
  </si>
  <si>
    <t>Provider type covered by standard</t>
  </si>
  <si>
    <t>Population covered by standard</t>
  </si>
  <si>
    <t xml:space="preserve">States should use this section of the tab to report each standard included in managed care program contracts; report each unique standard in columns E - CZ. 
</t>
  </si>
  <si>
    <t xml:space="preserve">Plan-specific analysis </t>
  </si>
  <si>
    <t>Suburban</t>
  </si>
  <si>
    <t>Frontier</t>
  </si>
  <si>
    <t>Statewide</t>
  </si>
  <si>
    <t xml:space="preserve">For each program, enter the start date of the reporting period for the analysis and compliance information entered into this report. </t>
  </si>
  <si>
    <t>Used for some but not all plans</t>
  </si>
  <si>
    <t>A. State information and reporting scenario</t>
  </si>
  <si>
    <t>I.A.5</t>
  </si>
  <si>
    <t>B. Program information</t>
  </si>
  <si>
    <t>I.B.2</t>
  </si>
  <si>
    <t>I.B.3</t>
  </si>
  <si>
    <t>I.B.4</t>
  </si>
  <si>
    <t>I.B.5</t>
  </si>
  <si>
    <t>I.B.6.a</t>
  </si>
  <si>
    <t>I.B.6.b</t>
  </si>
  <si>
    <t>I.B.6.c</t>
  </si>
  <si>
    <t>I.B.6.d</t>
  </si>
  <si>
    <t>I.B.6.e</t>
  </si>
  <si>
    <t>I.B.6.f</t>
  </si>
  <si>
    <t>I.B.6.g</t>
  </si>
  <si>
    <t>I.B.6.h</t>
  </si>
  <si>
    <t>I.B.6.i</t>
  </si>
  <si>
    <t>I.B.6.j</t>
  </si>
  <si>
    <t>I.B.6.k</t>
  </si>
  <si>
    <t>I.B.6.l</t>
  </si>
  <si>
    <t>C. Separate analysis and results documents</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</si>
  <si>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</si>
  <si>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Indicate (1) any notes for items I.B.6.a - k and/or (2) other provider types relevant to the state's network adequacy standards (42 C.F.R. § 438.68) or availability standards (42 C.F.R. § 438.206) covered under the program not listed in items I.B.6.a - k.</t>
  </si>
  <si>
    <t xml:space="preserve">States should use this section of the tab to report on the analyses that the state uses to assess plan compliance with the state's 42 C.F.R. § 438.68 and 42 C.F.R. § 438.206 standards; report on each analysis in columns E - L. </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</si>
  <si>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</si>
  <si>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Assurance of plan compliance with 42 C.F.R. § 438.68</t>
  </si>
  <si>
    <t>Description of results: 42 C.F.R. § 438.68</t>
  </si>
  <si>
    <t>Assurance of compliance with 42 C.F.R. § 438.206</t>
  </si>
  <si>
    <t>Description of results: 42 C.F.R. § 438.206</t>
  </si>
  <si>
    <t xml:space="preserve">States should use this section of the tab to report on plan compliance with the state's 42 C.F.R. § 438.68 and 42 C.F.R. § 438.206 standards; report on each plan in columns E - AR. </t>
  </si>
  <si>
    <t>I.A.6</t>
  </si>
  <si>
    <t>Yes, the plan complies based on all analyses</t>
  </si>
  <si>
    <t xml:space="preserve">No, the plan does not comply based on all analyses </t>
  </si>
  <si>
    <t>II.C.2.d</t>
  </si>
  <si>
    <t>II.C.1.a</t>
  </si>
  <si>
    <t>Describe any network adequacy standard exceptions that the state has granted to the plan under 42 C.F.R. § 438.68(d). If there are no exceptions, write "None."</t>
  </si>
  <si>
    <t>Name of analysis and results documents</t>
  </si>
  <si>
    <t>Date of analysis and results documents</t>
  </si>
  <si>
    <t>Page/section references in analysis and results documents</t>
  </si>
  <si>
    <t>I.C.3</t>
  </si>
  <si>
    <t>I.C.4</t>
  </si>
  <si>
    <t>Exceptions granted under 42 C.F.R. § 438.68(d)</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</si>
  <si>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</si>
  <si>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</si>
  <si>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Scenario 3: Significant change - services</t>
  </si>
  <si>
    <t>Scenario 3: Significant change - benefits</t>
  </si>
  <si>
    <t>Scenario 3: Significant change - geographic service area</t>
  </si>
  <si>
    <t>Scenario 3: Significant change - composition of provider network</t>
  </si>
  <si>
    <t>Scenario 3: Significant change - payments to provider network</t>
  </si>
  <si>
    <t>Scenario 3: Significant change - enrollment of new population</t>
  </si>
  <si>
    <t xml:space="preserve">Reporting scenario - other </t>
  </si>
  <si>
    <t>II.C.2.e</t>
  </si>
  <si>
    <t>II.C.3.d</t>
  </si>
  <si>
    <t>For each program, enter the end date of the reporting period for the analysis and compliance information entered into this report.</t>
  </si>
  <si>
    <t>Reassessment for plan deficiencies: 42 C.F.R. § 438.68</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</si>
  <si>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</si>
  <si>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Reassessment for plan deficiencies: 42 C.F.R. § 438.206</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</si>
  <si>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</si>
  <si>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Indicate how frequently the state analyzes plan compliance with 42 C.F.R. § 438.68 and/or 42 C.F.R. § 438.206 for the program being reported on in this tab using the methods listed in columns E-L. If the state does not use the method, select "Not used for any plans".</t>
  </si>
  <si>
    <t>If the state is submitting this form to CMS for any reason other than those specified in I.A.5, explain the reason.</t>
  </si>
  <si>
    <t>II.C.2.f</t>
  </si>
  <si>
    <t>Plan deficiencies: 42 C.F.R. § 438.68 (Part 1)</t>
  </si>
  <si>
    <t>Plan deficiencies: 42 C.F.R. § 438.68 (Part 2)</t>
  </si>
  <si>
    <t>II.C.3.e</t>
  </si>
  <si>
    <t>Plan deficiencies: 42 C.F.R. § 438.206 (Part 1)</t>
  </si>
  <si>
    <t>Plan deficiencies: 42 C.F.R. § 438.206 (Part 2)</t>
  </si>
  <si>
    <t>Minimum # of network providers</t>
  </si>
  <si>
    <t>In columns E - AR, enter the names of the plans that contract with the state for the managed care program identified above.</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</si>
  <si>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</si>
  <si>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</si>
  <si>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</si>
  <si>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Values in the box below auto-populate from the "I_State&amp;Prog_Info" tab.</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</si>
  <si>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</si>
  <si>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 xml:space="preserve">If the state identified any plan deficiencies in II.C.2.c, indicate when the state will reassess the plan's network to determine whether the plan has remediated those deficiencies. </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</si>
  <si>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</si>
  <si>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 xml:space="preserve">If the state identified any plan deficiencies in II.C.3.c, indicate when the state will reassess the plan's availability of services to determine whether the plan has remediated those deficiencies. </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</si>
  <si>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</si>
  <si>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</si>
  <si>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Large metro</t>
  </si>
  <si>
    <t>Metro</t>
  </si>
  <si>
    <t>Micro</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</si>
  <si>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</si>
  <si>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</si>
  <si>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</si>
  <si>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</si>
  <si>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If the state indicated that analysis methods and results are contained in a separate document(s) for any program in columns E-S, indicate the name of the document(s). If analysis methods and results are not contained in a separate document(s), write "N/A."</t>
  </si>
  <si>
    <t>If the state indicated that analysis methods and results are contained in a separate document(s) for any program in columns E-S, indicate the date of the document(s). If analysis methods and results are not contained in a separate document(s), write "N/A."</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</si>
  <si>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</si>
  <si>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</si>
  <si>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</si>
  <si>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Yes, analysis methods and results are contained in a separate document(s)</t>
  </si>
  <si>
    <t>No, analysis methods and results are not contained in a separate document(s)</t>
  </si>
  <si>
    <t>Plan Provider Directory Review</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</si>
  <si>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</si>
  <si>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</si>
  <si>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</si>
  <si>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Name of analysis and results document</t>
  </si>
  <si>
    <t>Date of analysis and results document</t>
  </si>
  <si>
    <t>States should use this section of the tab to report their contact information, date of report submission, and reporting scenario.</t>
  </si>
  <si>
    <t xml:space="preserve">States should use this section of the tab to report information on applicable managed care programs under the scenario selected in I.A.5, including reporting periods and providers covered under the programs.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</si>
  <si>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</si>
  <si>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 xml:space="preserve">States should use this section of the tab to report on separate documents submitted with this form that contain the state's analysis and results information requested in tabs "II_Prog_X". </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</si>
  <si>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</si>
  <si>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Indicate the managed care plan type (MCO, PIHP, PAHP, or MMP) that contracts with the state in each program.</t>
  </si>
  <si>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</si>
  <si>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</si>
  <si>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</si>
  <si>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</si>
  <si>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</si>
  <si>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Plan type</t>
  </si>
  <si>
    <t>MCO</t>
  </si>
  <si>
    <t>PIHP</t>
  </si>
  <si>
    <t>PAHP</t>
  </si>
  <si>
    <t>MMP</t>
  </si>
  <si>
    <t>blank row</t>
  </si>
  <si>
    <t>End of worksheet</t>
  </si>
  <si>
    <t>end of table</t>
  </si>
  <si>
    <t xml:space="preserve">Please submit the completed form through an online portal that will be made available. Questions about this form may be directed to </t>
  </si>
  <si>
    <t>ManagedCareTA@mathematica-mpr.com.</t>
  </si>
  <si>
    <t>Input program-level data in beige cells in columns for Program 1 through Program 15&gt;&gt;</t>
  </si>
  <si>
    <t>End of table</t>
  </si>
  <si>
    <t>Input program-level data in columns for Standard 1 through Standard 100&gt;&gt;</t>
  </si>
  <si>
    <t>Input plan-level data in columns for Plan 1 through Plan 40 &gt;&gt;</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</si>
  <si>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</si>
  <si>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Annual Amendment of HC PH Agreements- falls under the new submission requirements contracts processed after 10/1</t>
  </si>
  <si>
    <t>1915(b) waiver known as the PA 67</t>
  </si>
  <si>
    <t>Adult Dental</t>
  </si>
  <si>
    <t>Annually</t>
  </si>
  <si>
    <t>N/A</t>
  </si>
  <si>
    <t>Aetna Better Health</t>
  </si>
  <si>
    <t>Vista</t>
  </si>
  <si>
    <t>Highmark Whole Care</t>
  </si>
  <si>
    <t>Geisinger</t>
  </si>
  <si>
    <t>Health Partners Plans</t>
  </si>
  <si>
    <t>United Healthcare</t>
  </si>
  <si>
    <t>UPMC For You</t>
  </si>
  <si>
    <t>Geo Access mapping was submitted in January of 2022 and that was reviewed for geographic areas that did not have sufficient numbers of providers. Each plan submits their current provider network on a weekly basis and this file is uploaded and reviewed within the MPOP system which identifies areas without sufficient provider availability.</t>
  </si>
  <si>
    <t>None</t>
  </si>
  <si>
    <t>Physical Health HealthChoices</t>
  </si>
  <si>
    <t>Adult Dental, Rehabilitation Facilities</t>
  </si>
  <si>
    <t>Ensure a choice of at least two (2) rehabilitation facilities within the 
Provider Network, at least one (1) of which must be located within this 
HealthChoices Zone</t>
  </si>
  <si>
    <t>Rehabilitation Facilities</t>
  </si>
  <si>
    <t xml:space="preserve"> PH-MCOs must ensure a choice of two 
(2) providers who are accepting new patients within the travel 
time limits 30 minutes Urban</t>
  </si>
  <si>
    <t xml:space="preserve"> PH-MCOs must ensure a choice of two 
(2) providers who are accepting new patients within the travel 
time limits 60 minutes Rural</t>
  </si>
  <si>
    <t>A choice of at least two (2) appropriate 
PCPs with open panels whose offices are located within a travel time 
no greater than sixty (60) minutes 
(Rural). This travel time is measured via public transportation, where 
available. Members may, at their discretion, select PCPs located further 
from their homes.</t>
  </si>
  <si>
    <t>A choice of at least two (2) appropriate 
PCPs with open panels whose offices are located within a travel time 
no greater than thirty (30) minutes (Urban). This travel time is measured via public transportation, where 
available. Members may, at their discretion, select PCPs located further 
from their homes.</t>
  </si>
  <si>
    <t xml:space="preserve">For specialists, the PH-MCOs must ensure a choice of two 
(2) providers who are accepting new patients within the travel 
time limits (30 minutes Urban,) OR the PH-MCOs must ensure a choice of 
one (1) provider who is accepting new patients within the travel 
time limits (30 minutes Urban) and a second 
choice, within the HealthChoices Zone: </t>
  </si>
  <si>
    <t xml:space="preserve">For specialists, the PH-MCOs must ensure a choice of two 
(2) providers who are accepting new patients within the travel 
time limits (30 minutes Urban) OR the PH-MCOs must ensure a choice of 
one (1) provider who is accepting new patients within the travel 
time limits (30 minutes Urban) and a second 
choice, within the HealthChoices Zone: </t>
  </si>
  <si>
    <t xml:space="preserve">For specialists, the PH-MCOs must ensure a choice of two 
(2) providers who are accepting new patients within the travel 
time limits (60 minutes Rural) OR the PH-MCOs must ensure a choice of 
one (1) provider who is accepting new patients within the travel 
time limits (60 minutes Rural) and a second 
choice, within the HealthChoices Zone: </t>
  </si>
  <si>
    <t xml:space="preserve">Ensure at least one (1) hospital within the travel time limits (30 minutes 
Urban) and a second choice within the HealthChoices 
Zone. </t>
  </si>
  <si>
    <t xml:space="preserve">Ensure at least one (1) hospital within the travel time limits (60 minutes Rural) and a second choice within the HealthChoices 
Zone. </t>
  </si>
  <si>
    <t>Geo Access mapping was submitted in January of 2022 and that was reviewed for geographic areas that did not have sufficient numbers of providers. UPMC also submits their current provider network on a weekly basis and this file is uploaded and reviewed within the MPOP system which identifies areas without sufficient provider availability. The weekly information is reviewed in MPOP for potential provider network inadequacies.</t>
  </si>
  <si>
    <t>The provider network requirements are laid out in Exhibit AAA of the HealthChoices agreement and UPMC's provider network was reviewed against those requirements. The Geo Access submission of January 2022 was reviewed in February for any network inadequacies compared to the exhibit AAA requirements in February of 2022. This review determined that UPMC was meeting the provider network requirements. Additional reviews were completed using weekly provider network information that was submitted after 9/1/22 because of UPMC's expansion into additional zones. Those reviews also determined that UPMC was meeting their provider network requirements.</t>
  </si>
  <si>
    <t xml:space="preserve">The provider network requirements are laid out in Exhibit AAA of the Health Choices agreement and Geisinger's provider network was reviewed against those requirements. The Geo Access submission of January 2022 was reviewed in February for any network inadequacies compared to the exhibit AAA requirements in February of 2022. This review determined that Geisinger was meeting the provider network requirements. Additional reviews were completed using weekly provider network information that was submitted after 9/1/22 because of Geisinger's expansion into additional zones. Those reviews also determined that Geisinger is meeting their provider network requirements.
</t>
  </si>
  <si>
    <t xml:space="preserve">Aetna Better Health's (ABH) provider network was reviewed against the provider network requirements found in the HealthChoices Agreement exhibit AAA. In February 2022, ABH’s Geo Access zone-specific submissions from January 2022 were reviewed for any network inadequacies compared to the exhibit AAA requirements. This review determined that ABH was meeting provider network requirements. Additional reviews were completed using ABH’s weekly provider network information which was submitted as part of required Operations Report #5 Weekly Provider Network Updates. Those reviews also determined that ABH was meeting their provider network requirements. Reviews took place until ABH left the HealthChoices program on 9/1/2022.  </t>
  </si>
  <si>
    <t>HPP provider network is compliant with the requirements set forth in Exhibit AAA of the HealthChoices Agreement.  Geo-access and OPS 5 reports were reviewed in January 2022, with continued follow ups in February and March of the same year, with special attention given to reviewing their proposed expansion zones.  These were also found to be compliant.  Weekly submissions were reviewed for any noticeable changes and discussed routinely during meetings.</t>
  </si>
  <si>
    <t xml:space="preserve">The provider network requirements are laid out in Exhibit AAA of the HealthChoices agreement and AmeriHealth Caritas of Pa and Keystone First’s provider networks were reviewed against those requirements. The Geo Access submission of January 2022 was reviewed in February for any network inadequacies compared to the exhibit AAA requirements in February of 2022. This review determined that AmeriHealth and Keystone are meeting the provider network requirements. Additional reviews were completed using weekly provider network information that was submitted after 09/01/22 because of AmeriHealth’s expansion into the Southwest zone. That review also determined that AmeriHealth was meeting their provider network requirements. </t>
  </si>
  <si>
    <t>The provider network requirements are laid out in Exhibit AAA of the HealthChoices agreement and the Highmark Wholecare provider network was reviewed against those requirements. The Geo Access submission of January 31 2022 was reviewed for any network inadequacies compared to the exhibit AAA requirements in February. This review determined that Highmark Wholecare was meeting the provider network requirements. Additional reviews were completed using GEO Access submissions provided to DHS as of April 01 and July 01 2022.  Those reviews also determined that Highmark Wholecare was meeting their provider network requirements.</t>
  </si>
  <si>
    <t xml:space="preserve">The provider network requirements are laid out in Exhibit AAA of the HealthChoices agreement and United's provider network was reviewed against those requirements. The Geo Access submission of January 2022 was reviewed in February for any network inadequacies compared to the exhibit AAA requirements in February of 2022. This review determined that United was meeting the provider network requirements. </t>
  </si>
  <si>
    <t xml:space="preserve">OPS 5 Annual Report, MPOP Network Snapshot, MPOP Network Adequacy, MPOP Network Geography, MPOP Network Extracts. Medicaid Program Oversight Portal (MPOP) is a real-time software that provides for network adequacy, network geography and network compliance determinations.  Since it is real time and interactive, screen shots would not be expressive.  DHS can arrange for a demonstration with CMS or their designee.  </t>
  </si>
  <si>
    <t xml:space="preserve">Ops 5 annual is a dated document {Jan.31 each annum}.  MPOP outflow is not dated because they are real-time, interactive analyses.  Penna. DHS can arrange for a demonstration with CMS and/or their designee. </t>
  </si>
  <si>
    <t xml:space="preserve">The Ops 5 annual MCO geo access assessment report is inclusive of all of their network requirements for their Agreements.  Therefore, it is not page-specific as indicated here.  </t>
  </si>
  <si>
    <t>Barry Bowman</t>
  </si>
  <si>
    <t>babowman@pa.gov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</si>
</sst>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5"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s>
  <fills count="7">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199">
    <xf numFmtId="0" fontId="0" fillId="0" borderId="0" xfId="0"/>
    <xf numFmtId="0" fontId="0" fillId="0" borderId="0" xfId="0" applyProtection="1"/>
    <xf numFmtId="0" fontId="0" fillId="0" borderId="0" xfId="0" applyAlignment="1" applyProtection="1">
      <alignment wrapText="1"/>
    </xf>
    <xf numFmtId="0" fontId="2" fillId="0" borderId="0" xfId="1" applyFont="1" applyAlignment="1" applyProtection="1">
      <alignment vertical="center" wrapText="1"/>
    </xf>
    <xf numFmtId="0" fontId="10" fillId="0" borderId="0" xfId="0" applyFont="1" applyProtection="1"/>
    <xf numFmtId="0" fontId="4" fillId="2" borderId="3" xfId="0" applyFont="1" applyFill="1" applyBorder="1" applyAlignment="1" applyProtection="1">
      <alignment horizontal="center" vertical="center" wrapText="1"/>
    </xf>
    <xf numFmtId="0" fontId="3" fillId="0" borderId="0" xfId="0" applyFont="1" applyProtection="1"/>
    <xf numFmtId="0" fontId="3" fillId="0" borderId="0" xfId="0" applyFont="1" applyBorder="1" applyProtection="1"/>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3" fillId="3" borderId="0" xfId="0" applyFont="1" applyFill="1" applyAlignment="1">
      <alignment wrapText="1"/>
    </xf>
    <xf numFmtId="0" fontId="3" fillId="0" borderId="0" xfId="0" applyFont="1"/>
    <xf numFmtId="0" fontId="3" fillId="4" borderId="0" xfId="0" applyFont="1" applyFill="1" applyAlignment="1">
      <alignment wrapText="1"/>
    </xf>
    <xf numFmtId="0" fontId="3" fillId="0" borderId="0" xfId="0" applyFont="1" applyFill="1" applyAlignment="1">
      <alignment wrapText="1"/>
    </xf>
    <xf numFmtId="0" fontId="3" fillId="0" borderId="0" xfId="0" applyFont="1" applyFill="1"/>
    <xf numFmtId="0" fontId="3" fillId="3"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xf numFmtId="0" fontId="3" fillId="0" borderId="0" xfId="0" applyFont="1" applyBorder="1"/>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12" xfId="0" applyFont="1" applyFill="1" applyBorder="1" applyAlignment="1">
      <alignment horizontal="left" vertical="top" wrapText="1"/>
    </xf>
    <xf numFmtId="0" fontId="5" fillId="0" borderId="12" xfId="0" applyFont="1" applyFill="1" applyBorder="1" applyAlignment="1">
      <alignment horizontal="left" vertical="top"/>
    </xf>
    <xf numFmtId="0" fontId="12" fillId="0" borderId="0" xfId="1" applyFont="1" applyBorder="1" applyAlignment="1" applyProtection="1">
      <alignment vertical="center"/>
    </xf>
    <xf numFmtId="0" fontId="3" fillId="0" borderId="13" xfId="0" applyFont="1" applyBorder="1" applyAlignment="1" applyProtection="1">
      <alignment vertical="center"/>
    </xf>
    <xf numFmtId="0" fontId="3" fillId="0" borderId="13" xfId="0" applyFont="1" applyBorder="1" applyAlignment="1" applyProtection="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0" borderId="0" xfId="1" applyFont="1" applyBorder="1" applyAlignment="1" applyProtection="1">
      <alignment vertical="center" wrapText="1"/>
    </xf>
    <xf numFmtId="0" fontId="3" fillId="0" borderId="15" xfId="0" applyFont="1" applyFill="1" applyBorder="1" applyAlignment="1" applyProtection="1">
      <alignment vertical="center" wrapText="1"/>
    </xf>
    <xf numFmtId="0" fontId="3" fillId="0" borderId="22" xfId="0" applyFont="1" applyBorder="1" applyAlignment="1" applyProtection="1">
      <alignment vertical="center" wrapText="1"/>
    </xf>
    <xf numFmtId="0" fontId="10" fillId="0" borderId="0" xfId="0" applyFont="1" applyFill="1" applyAlignment="1">
      <alignment wrapText="1"/>
    </xf>
    <xf numFmtId="0" fontId="10" fillId="3" borderId="0" xfId="0" applyFont="1" applyFill="1" applyAlignment="1">
      <alignment wrapText="1"/>
    </xf>
    <xf numFmtId="0" fontId="3" fillId="3" borderId="0" xfId="0" applyFont="1" applyFill="1"/>
    <xf numFmtId="0" fontId="3" fillId="0" borderId="9" xfId="0" applyFont="1" applyFill="1" applyBorder="1" applyAlignment="1">
      <alignment wrapText="1"/>
    </xf>
    <xf numFmtId="0" fontId="10" fillId="3" borderId="0" xfId="0" applyFont="1" applyFill="1" applyBorder="1" applyAlignment="1" applyProtection="1">
      <alignment vertical="center"/>
    </xf>
    <xf numFmtId="0" fontId="0" fillId="3" borderId="0" xfId="0" applyFill="1" applyProtection="1"/>
    <xf numFmtId="0" fontId="0" fillId="3" borderId="0" xfId="0" applyFill="1" applyAlignment="1" applyProtection="1">
      <alignment wrapText="1"/>
    </xf>
    <xf numFmtId="0" fontId="5"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0" fillId="3" borderId="0" xfId="0" applyFill="1" applyAlignment="1" applyProtection="1">
      <alignment horizontal="left" indent="1"/>
    </xf>
    <xf numFmtId="0" fontId="0" fillId="3" borderId="0" xfId="0" applyFill="1" applyAlignment="1" applyProtection="1">
      <alignment horizontal="left"/>
    </xf>
    <xf numFmtId="0" fontId="0" fillId="3" borderId="0" xfId="0" applyFill="1" applyAlignment="1" applyProtection="1"/>
    <xf numFmtId="0" fontId="3" fillId="5" borderId="0" xfId="0" applyFont="1" applyFill="1" applyBorder="1" applyAlignment="1" applyProtection="1">
      <alignment vertical="center" wrapText="1"/>
    </xf>
    <xf numFmtId="0" fontId="3" fillId="5" borderId="0" xfId="0" applyFont="1" applyFill="1" applyBorder="1" applyProtection="1"/>
    <xf numFmtId="0" fontId="5" fillId="0" borderId="13" xfId="0" applyFont="1" applyBorder="1" applyAlignment="1" applyProtection="1">
      <alignment vertical="center" wrapText="1"/>
    </xf>
    <xf numFmtId="0" fontId="5" fillId="0" borderId="13" xfId="0" applyFont="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0" fillId="0" borderId="0" xfId="0" applyFill="1" applyProtection="1"/>
    <xf numFmtId="0" fontId="5" fillId="0" borderId="14" xfId="0" applyFont="1" applyBorder="1" applyAlignment="1" applyProtection="1">
      <alignment vertical="center" wrapText="1"/>
    </xf>
    <xf numFmtId="0" fontId="3" fillId="0" borderId="0" xfId="0" applyFont="1" applyFill="1" applyBorder="1" applyAlignment="1"/>
    <xf numFmtId="0" fontId="3" fillId="3" borderId="0" xfId="2" applyFont="1" applyFill="1" applyBorder="1" applyAlignment="1" applyProtection="1">
      <alignment wrapText="1"/>
      <protection hidden="1"/>
    </xf>
    <xf numFmtId="0" fontId="5" fillId="0" borderId="14" xfId="0" applyFont="1" applyBorder="1" applyAlignment="1" applyProtection="1">
      <alignment vertical="center"/>
    </xf>
    <xf numFmtId="0" fontId="5" fillId="0" borderId="15" xfId="0" applyFont="1" applyFill="1" applyBorder="1" applyAlignment="1" applyProtection="1">
      <alignment vertical="center" wrapText="1"/>
    </xf>
    <xf numFmtId="0" fontId="5" fillId="0" borderId="15"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16" xfId="0" applyFont="1" applyBorder="1" applyAlignment="1" applyProtection="1">
      <alignment vertical="center" wrapText="1"/>
    </xf>
    <xf numFmtId="0" fontId="15" fillId="0" borderId="0" xfId="1" applyFont="1" applyFill="1" applyBorder="1" applyAlignment="1" applyProtection="1">
      <alignment vertical="center"/>
    </xf>
    <xf numFmtId="0" fontId="5" fillId="3" borderId="0" xfId="0" applyFont="1" applyFill="1" applyBorder="1" applyAlignment="1">
      <alignment wrapText="1"/>
    </xf>
    <xf numFmtId="0" fontId="5" fillId="3" borderId="0" xfId="0" applyFont="1" applyFill="1" applyAlignment="1">
      <alignment wrapText="1"/>
    </xf>
    <xf numFmtId="0" fontId="5" fillId="4" borderId="0" xfId="0" applyFont="1" applyFill="1" applyAlignment="1">
      <alignment wrapText="1"/>
    </xf>
    <xf numFmtId="0" fontId="5" fillId="3" borderId="0" xfId="2" applyFont="1" applyFill="1" applyBorder="1" applyProtection="1">
      <protection hidden="1"/>
    </xf>
    <xf numFmtId="0" fontId="3" fillId="0" borderId="18" xfId="0" applyFont="1" applyBorder="1" applyAlignment="1" applyProtection="1">
      <alignment horizontal="left" vertical="center" wrapText="1"/>
    </xf>
    <xf numFmtId="0" fontId="3" fillId="0" borderId="0" xfId="0" applyFont="1" applyFill="1" applyProtection="1"/>
    <xf numFmtId="0" fontId="3" fillId="3" borderId="0" xfId="2" applyFont="1" applyFill="1" applyAlignment="1" applyProtection="1">
      <alignment wrapText="1"/>
      <protection hidden="1"/>
    </xf>
    <xf numFmtId="0" fontId="3" fillId="6" borderId="2" xfId="0" applyFont="1" applyFill="1" applyBorder="1" applyProtection="1">
      <protection locked="0"/>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29" xfId="0" applyFont="1" applyBorder="1" applyAlignment="1" applyProtection="1">
      <alignment vertical="center" wrapText="1"/>
    </xf>
    <xf numFmtId="0" fontId="5" fillId="0" borderId="20" xfId="0" applyFont="1" applyBorder="1" applyAlignment="1" applyProtection="1">
      <alignment vertical="center"/>
    </xf>
    <xf numFmtId="0" fontId="5" fillId="0" borderId="22" xfId="0" applyFont="1" applyBorder="1" applyAlignment="1" applyProtection="1">
      <alignment vertical="center" wrapText="1"/>
    </xf>
    <xf numFmtId="0" fontId="5" fillId="0" borderId="13" xfId="0" applyFont="1" applyFill="1" applyBorder="1" applyAlignment="1" applyProtection="1">
      <alignment vertical="center" wrapText="1"/>
    </xf>
    <xf numFmtId="0" fontId="3" fillId="0" borderId="0" xfId="0" applyFont="1" applyAlignment="1" applyProtection="1">
      <alignment wrapText="1"/>
    </xf>
    <xf numFmtId="0" fontId="6" fillId="0" borderId="0" xfId="1" applyFont="1" applyAlignment="1" applyProtection="1">
      <alignment vertical="center"/>
    </xf>
    <xf numFmtId="0" fontId="6" fillId="0" borderId="0" xfId="0" applyFont="1" applyAlignment="1" applyProtection="1">
      <alignment vertical="center"/>
    </xf>
    <xf numFmtId="0" fontId="11" fillId="0" borderId="9" xfId="0" applyFont="1" applyFill="1" applyBorder="1" applyAlignment="1"/>
    <xf numFmtId="0" fontId="11" fillId="0" borderId="0" xfId="0" applyFont="1" applyFill="1" applyBorder="1" applyAlignment="1"/>
    <xf numFmtId="0" fontId="5" fillId="0" borderId="21" xfId="0" applyFont="1" applyBorder="1" applyAlignment="1" applyProtection="1">
      <alignment vertical="center"/>
    </xf>
    <xf numFmtId="0" fontId="3" fillId="0" borderId="32" xfId="0" applyFont="1" applyBorder="1" applyAlignment="1" applyProtection="1">
      <alignment vertical="center" wrapText="1"/>
    </xf>
    <xf numFmtId="0" fontId="4" fillId="2" borderId="2"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5" fillId="0" borderId="31" xfId="0" applyFont="1" applyBorder="1" applyAlignment="1" applyProtection="1">
      <alignment vertical="center"/>
    </xf>
    <xf numFmtId="0" fontId="5" fillId="0" borderId="31"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29" xfId="0" applyFont="1" applyFill="1" applyBorder="1" applyAlignment="1" applyProtection="1">
      <alignment vertical="center" wrapText="1"/>
    </xf>
    <xf numFmtId="0" fontId="5" fillId="0" borderId="33" xfId="0" applyFont="1" applyFill="1" applyBorder="1" applyAlignment="1" applyProtection="1">
      <alignment vertical="center" wrapText="1"/>
    </xf>
    <xf numFmtId="0" fontId="20" fillId="0" borderId="0" xfId="0" applyFont="1" applyFill="1" applyAlignment="1" applyProtection="1"/>
    <xf numFmtId="0" fontId="5" fillId="0" borderId="32" xfId="0" applyFont="1" applyBorder="1" applyAlignment="1" applyProtection="1">
      <alignment vertical="center" wrapText="1"/>
    </xf>
    <xf numFmtId="0" fontId="3" fillId="0" borderId="33" xfId="0" applyFont="1" applyBorder="1" applyAlignment="1" applyProtection="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pplyProtection="1">
      <alignment wrapText="1"/>
    </xf>
    <xf numFmtId="0" fontId="3" fillId="6" borderId="2" xfId="0" applyFont="1" applyFill="1" applyBorder="1" applyAlignment="1" applyProtection="1">
      <protection locked="0"/>
    </xf>
    <xf numFmtId="0" fontId="3" fillId="6" borderId="3" xfId="0" applyFont="1" applyFill="1" applyBorder="1" applyAlignment="1" applyProtection="1">
      <protection locked="0"/>
    </xf>
    <xf numFmtId="0" fontId="3" fillId="6" borderId="10" xfId="0" applyFont="1" applyFill="1" applyBorder="1" applyAlignment="1" applyProtection="1">
      <protection locked="0"/>
    </xf>
    <xf numFmtId="0" fontId="5" fillId="6" borderId="2" xfId="0" applyFont="1" applyFill="1" applyBorder="1" applyAlignment="1" applyProtection="1">
      <protection locked="0"/>
    </xf>
    <xf numFmtId="14" fontId="3" fillId="6" borderId="3" xfId="0" applyNumberFormat="1" applyFont="1" applyFill="1" applyBorder="1" applyAlignment="1" applyProtection="1">
      <protection locked="0"/>
    </xf>
    <xf numFmtId="14" fontId="3" fillId="6" borderId="10" xfId="0" applyNumberFormat="1" applyFont="1" applyFill="1" applyBorder="1" applyAlignment="1" applyProtection="1">
      <protection locked="0"/>
    </xf>
    <xf numFmtId="0" fontId="13" fillId="0" borderId="0" xfId="0" applyFont="1" applyBorder="1" applyProtection="1"/>
    <xf numFmtId="0" fontId="0" fillId="0" borderId="0" xfId="0" applyBorder="1" applyProtection="1"/>
    <xf numFmtId="0" fontId="0" fillId="0" borderId="0" xfId="0" applyBorder="1" applyAlignment="1" applyProtection="1">
      <alignment wrapText="1"/>
    </xf>
    <xf numFmtId="0" fontId="4" fillId="2" borderId="0" xfId="0" applyFont="1" applyFill="1" applyBorder="1" applyAlignment="1" applyProtection="1">
      <alignment horizontal="left" vertical="center"/>
    </xf>
    <xf numFmtId="0" fontId="3" fillId="0" borderId="0" xfId="0" applyFont="1" applyFill="1" applyBorder="1" applyProtection="1"/>
    <xf numFmtId="0" fontId="5" fillId="0" borderId="34" xfId="0" applyFont="1" applyBorder="1" applyAlignment="1" applyProtection="1">
      <alignment vertical="center"/>
    </xf>
    <xf numFmtId="0" fontId="5" fillId="0" borderId="34" xfId="0" applyFont="1" applyBorder="1" applyAlignment="1" applyProtection="1">
      <alignment vertical="center" wrapText="1"/>
    </xf>
    <xf numFmtId="0" fontId="3" fillId="0" borderId="0" xfId="0" applyFont="1" applyBorder="1" applyAlignment="1" applyProtection="1">
      <alignment wrapText="1"/>
    </xf>
    <xf numFmtId="0" fontId="6" fillId="0" borderId="11" xfId="0" applyFont="1" applyBorder="1" applyAlignment="1" applyProtection="1">
      <alignment horizontal="left" vertical="center"/>
    </xf>
    <xf numFmtId="0" fontId="6" fillId="0" borderId="4" xfId="0" applyFont="1" applyBorder="1" applyAlignment="1" applyProtection="1">
      <alignment horizontal="center" wrapText="1"/>
    </xf>
    <xf numFmtId="0" fontId="6" fillId="0" borderId="19" xfId="0" applyFont="1" applyBorder="1" applyAlignment="1" applyProtection="1">
      <alignment horizontal="center" wrapText="1"/>
    </xf>
    <xf numFmtId="0" fontId="4" fillId="2" borderId="1" xfId="0" applyFont="1" applyFill="1" applyBorder="1" applyAlignment="1" applyProtection="1">
      <alignment horizontal="center" vertical="center" wrapText="1"/>
    </xf>
    <xf numFmtId="0" fontId="5" fillId="0" borderId="32" xfId="0" applyFont="1" applyBorder="1" applyAlignment="1" applyProtection="1">
      <alignment horizontal="left" vertical="center" wrapText="1"/>
    </xf>
    <xf numFmtId="0" fontId="3" fillId="0" borderId="2" xfId="0" applyFont="1" applyBorder="1" applyAlignment="1" applyProtection="1">
      <alignment horizontal="center" wrapText="1"/>
    </xf>
    <xf numFmtId="0" fontId="5" fillId="0" borderId="33" xfId="0" applyFont="1" applyBorder="1" applyAlignment="1" applyProtection="1">
      <alignment vertical="center" wrapText="1"/>
    </xf>
    <xf numFmtId="0" fontId="3" fillId="0" borderId="32"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0"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pplyProtection="1">
      <alignment horizontal="center" vertical="center" wrapText="1"/>
    </xf>
    <xf numFmtId="0" fontId="22" fillId="0" borderId="0" xfId="0" applyFont="1" applyAlignment="1" applyProtection="1">
      <alignment vertical="center"/>
    </xf>
    <xf numFmtId="0" fontId="21" fillId="0" borderId="0" xfId="0" applyFont="1" applyProtection="1"/>
    <xf numFmtId="0" fontId="3" fillId="0" borderId="0" xfId="0" applyFont="1" applyBorder="1" applyAlignment="1" applyProtection="1">
      <alignment horizontal="left" vertical="center" wrapText="1" indent="1"/>
    </xf>
    <xf numFmtId="0" fontId="3" fillId="0" borderId="0" xfId="0" applyFont="1" applyBorder="1" applyAlignment="1" applyProtection="1">
      <alignment horizontal="left"/>
    </xf>
    <xf numFmtId="0" fontId="23" fillId="0" borderId="0" xfId="0" applyFont="1" applyBorder="1" applyAlignment="1" applyProtection="1">
      <alignment horizontal="left" vertical="center" wrapText="1" indent="1"/>
    </xf>
    <xf numFmtId="0" fontId="11" fillId="0" borderId="0" xfId="0" applyFont="1" applyBorder="1" applyAlignment="1" applyProtection="1">
      <alignment horizontal="left" wrapText="1"/>
    </xf>
    <xf numFmtId="0" fontId="11" fillId="0" borderId="0" xfId="0" applyFont="1" applyBorder="1" applyAlignment="1" applyProtection="1"/>
    <xf numFmtId="0" fontId="0" fillId="0" borderId="0" xfId="0" applyAlignment="1" applyProtection="1"/>
    <xf numFmtId="0" fontId="0" fillId="0" borderId="0" xfId="0" applyAlignment="1" applyProtection="1">
      <alignment vertical="top"/>
    </xf>
    <xf numFmtId="0" fontId="6" fillId="0" borderId="11" xfId="0" applyFont="1" applyBorder="1" applyAlignment="1" applyProtection="1">
      <alignment wrapText="1"/>
    </xf>
    <xf numFmtId="0" fontId="6" fillId="5" borderId="8" xfId="0" applyFont="1" applyFill="1" applyBorder="1" applyAlignment="1" applyProtection="1">
      <alignment wrapText="1"/>
    </xf>
    <xf numFmtId="0" fontId="4" fillId="5" borderId="8" xfId="0" applyFont="1" applyFill="1" applyBorder="1" applyAlignment="1" applyProtection="1">
      <alignment vertical="center" wrapText="1"/>
    </xf>
    <xf numFmtId="0" fontId="23" fillId="5"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Protection="1"/>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18" xfId="0" applyFont="1" applyBorder="1" applyAlignment="1" applyProtection="1">
      <alignment horizontal="left" vertical="top" wrapText="1"/>
    </xf>
    <xf numFmtId="0" fontId="3" fillId="5" borderId="8" xfId="0" applyFont="1" applyFill="1" applyBorder="1" applyAlignment="1" applyProtection="1">
      <alignment wrapText="1"/>
    </xf>
    <xf numFmtId="14" fontId="3" fillId="5" borderId="8" xfId="0" applyNumberFormat="1" applyFont="1" applyFill="1" applyBorder="1" applyAlignment="1" applyProtection="1">
      <alignment wrapText="1"/>
    </xf>
    <xf numFmtId="0" fontId="5" fillId="5" borderId="8" xfId="0" applyFont="1" applyFill="1" applyBorder="1" applyAlignment="1" applyProtection="1">
      <alignment wrapText="1"/>
    </xf>
    <xf numFmtId="0" fontId="6" fillId="0" borderId="0" xfId="0" applyFont="1" applyBorder="1" applyAlignment="1" applyProtection="1">
      <alignment wrapText="1"/>
    </xf>
    <xf numFmtId="0" fontId="6" fillId="0" borderId="8" xfId="0" applyFont="1" applyBorder="1" applyAlignment="1" applyProtection="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pplyProtection="1">
      <alignment horizontal="left" vertical="center"/>
    </xf>
    <xf numFmtId="0" fontId="8" fillId="0" borderId="17"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7" xfId="0" applyFont="1" applyBorder="1" applyAlignment="1" applyProtection="1">
      <alignment horizontal="center" wrapText="1"/>
    </xf>
    <xf numFmtId="14" fontId="5" fillId="6" borderId="2" xfId="0" applyNumberFormat="1" applyFont="1" applyFill="1" applyBorder="1" applyAlignment="1" applyProtection="1">
      <protection locked="0"/>
    </xf>
    <xf numFmtId="0" fontId="3" fillId="0" borderId="0" xfId="0" applyFont="1" applyAlignment="1" applyProtection="1">
      <alignment wrapText="1"/>
    </xf>
    <xf numFmtId="0" fontId="5" fillId="0" borderId="26" xfId="0" applyFont="1" applyBorder="1" applyAlignment="1" applyProtection="1">
      <alignment horizontal="left" wrapText="1"/>
    </xf>
    <xf numFmtId="0" fontId="5" fillId="0" borderId="9" xfId="0" applyFont="1" applyBorder="1" applyAlignment="1" applyProtection="1">
      <alignment horizontal="left" wrapText="1"/>
    </xf>
    <xf numFmtId="0" fontId="5" fillId="0" borderId="27" xfId="0" applyFont="1" applyBorder="1" applyAlignment="1" applyProtection="1">
      <alignment horizontal="left" wrapText="1"/>
    </xf>
    <xf numFmtId="0" fontId="3" fillId="0" borderId="1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5" fillId="0" borderId="1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3" fillId="0" borderId="0" xfId="0" applyFont="1" applyBorder="1" applyProtection="1"/>
    <xf numFmtId="0" fontId="4" fillId="2" borderId="2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5" fillId="0" borderId="0" xfId="0" applyFont="1" applyAlignment="1" applyProtection="1">
      <alignment wrapText="1"/>
    </xf>
    <xf numFmtId="0" fontId="13" fillId="0" borderId="0" xfId="0" applyFont="1" applyBorder="1" applyAlignment="1" applyProtection="1">
      <alignment wrapText="1"/>
    </xf>
    <xf numFmtId="0" fontId="4" fillId="2" borderId="21" xfId="0" applyFont="1" applyFill="1" applyBorder="1" applyAlignment="1" applyProtection="1">
      <alignment vertical="center" wrapText="1"/>
    </xf>
    <xf numFmtId="0" fontId="4" fillId="2" borderId="14" xfId="0" applyFont="1" applyFill="1" applyBorder="1" applyAlignment="1" applyProtection="1">
      <alignment vertical="center" wrapText="1"/>
    </xf>
  </cellXfs>
  <cellStyles count="4">
    <cellStyle name="Heading 2 2" xfId="1" xr:uid="{00000000-0005-0000-0000-000000000000}"/>
    <cellStyle name="Hyperlink" xfId="3" builtinId="8"/>
    <cellStyle name="Normal" xfId="0" builtinId="0"/>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22"/>
  <sheetViews>
    <sheetView showGridLines="0" zoomScale="90" zoomScaleNormal="90" workbookViewId="0">
      <selection sqref="A1:C21"/>
    </sheetView>
  </sheetViews>
  <sheetFormatPr defaultColWidth="8.6640625" defaultRowHeight="14.4" x14ac:dyDescent="0.3"/>
  <cols>
    <col min="1" max="1" width="77.33203125" style="1" customWidth="1"/>
    <col min="2" max="2" width="24.5546875" style="1" customWidth="1"/>
    <col min="3" max="3" width="56" style="1" customWidth="1"/>
    <col min="4" max="16384" width="8.6640625" style="1"/>
  </cols>
  <sheetData>
    <row r="1" spans="1:3" ht="23.4" thickBot="1" x14ac:dyDescent="0.35">
      <c r="A1" s="149" t="s">
        <v>4</v>
      </c>
      <c r="B1" s="150"/>
      <c r="C1" s="151"/>
    </row>
    <row r="2" spans="1:3" ht="196.2" customHeight="1" x14ac:dyDescent="0.3">
      <c r="A2" s="170" t="s">
        <v>436</v>
      </c>
      <c r="B2" s="171"/>
      <c r="C2" s="172"/>
    </row>
    <row r="3" spans="1:3" s="142" customFormat="1" ht="88.2" customHeight="1" x14ac:dyDescent="0.3">
      <c r="A3" s="179" t="s">
        <v>432</v>
      </c>
      <c r="B3" s="180"/>
      <c r="C3" s="181"/>
    </row>
    <row r="4" spans="1:3" ht="45" customHeight="1" x14ac:dyDescent="0.3">
      <c r="A4" s="182" t="s">
        <v>396</v>
      </c>
      <c r="B4" s="183"/>
      <c r="C4" s="184"/>
    </row>
    <row r="5" spans="1:3" ht="43.35" customHeight="1" x14ac:dyDescent="0.3">
      <c r="A5" s="179" t="s">
        <v>422</v>
      </c>
      <c r="B5" s="180"/>
      <c r="C5" s="181"/>
    </row>
    <row r="6" spans="1:3" ht="30.6" customHeight="1" x14ac:dyDescent="0.3">
      <c r="A6" s="179" t="s">
        <v>423</v>
      </c>
      <c r="B6" s="180"/>
      <c r="C6" s="181"/>
    </row>
    <row r="7" spans="1:3" ht="21.6" customHeight="1" x14ac:dyDescent="0.3">
      <c r="A7" s="179" t="s">
        <v>445</v>
      </c>
      <c r="B7" s="180"/>
      <c r="C7" s="181"/>
    </row>
    <row r="8" spans="1:3" ht="21.6" customHeight="1" thickBot="1" x14ac:dyDescent="0.35">
      <c r="A8" s="185" t="s">
        <v>446</v>
      </c>
      <c r="B8" s="186"/>
      <c r="C8" s="187"/>
    </row>
    <row r="9" spans="1:3" ht="17.25" customHeight="1" thickBot="1" x14ac:dyDescent="0.35">
      <c r="A9" s="134" t="s">
        <v>442</v>
      </c>
    </row>
    <row r="10" spans="1:3" ht="22.5" customHeight="1" thickBot="1" x14ac:dyDescent="0.35">
      <c r="A10" s="149" t="s">
        <v>59</v>
      </c>
      <c r="B10" s="150"/>
      <c r="C10" s="151"/>
    </row>
    <row r="11" spans="1:3" ht="62.25" customHeight="1" x14ac:dyDescent="0.3">
      <c r="A11" s="173" t="s">
        <v>433</v>
      </c>
      <c r="B11" s="174"/>
      <c r="C11" s="175"/>
    </row>
    <row r="12" spans="1:3" s="141" customFormat="1" ht="25.95" customHeight="1" x14ac:dyDescent="0.3">
      <c r="A12" s="139" t="s">
        <v>246</v>
      </c>
      <c r="B12" s="140" t="s">
        <v>250</v>
      </c>
      <c r="C12" s="140" t="s">
        <v>249</v>
      </c>
    </row>
    <row r="13" spans="1:3" x14ac:dyDescent="0.3">
      <c r="A13" s="136" t="s">
        <v>294</v>
      </c>
      <c r="B13" s="7" t="s">
        <v>247</v>
      </c>
      <c r="C13" s="137">
        <v>1</v>
      </c>
    </row>
    <row r="14" spans="1:3" ht="14.7" customHeight="1" x14ac:dyDescent="0.3">
      <c r="A14" s="136" t="s">
        <v>295</v>
      </c>
      <c r="B14" s="7" t="s">
        <v>248</v>
      </c>
      <c r="C14" s="137">
        <v>15</v>
      </c>
    </row>
    <row r="15" spans="1:3" ht="0.6" customHeight="1" x14ac:dyDescent="0.3">
      <c r="A15" s="138" t="s">
        <v>444</v>
      </c>
      <c r="B15" s="7"/>
      <c r="C15" s="137"/>
    </row>
    <row r="16" spans="1:3" ht="14.7" customHeight="1" thickBot="1" x14ac:dyDescent="0.35">
      <c r="A16" s="135" t="s">
        <v>442</v>
      </c>
    </row>
    <row r="17" spans="1:3" ht="23.4" thickBot="1" x14ac:dyDescent="0.35">
      <c r="A17" s="176" t="s">
        <v>70</v>
      </c>
      <c r="B17" s="177"/>
      <c r="C17" s="178"/>
    </row>
    <row r="18" spans="1:3" ht="45" customHeight="1" x14ac:dyDescent="0.3">
      <c r="A18" s="170" t="s">
        <v>434</v>
      </c>
      <c r="B18" s="171"/>
      <c r="C18" s="172"/>
    </row>
    <row r="19" spans="1:3" s="141" customFormat="1" ht="36.6" customHeight="1" thickBot="1" x14ac:dyDescent="0.35">
      <c r="A19" s="167" t="s">
        <v>435</v>
      </c>
      <c r="B19" s="168"/>
      <c r="C19" s="169"/>
    </row>
    <row r="20" spans="1:3" x14ac:dyDescent="0.3">
      <c r="A20" s="135"/>
    </row>
    <row r="21" spans="1:3" ht="75.599999999999994" customHeight="1" x14ac:dyDescent="0.3">
      <c r="A21" s="166" t="s">
        <v>451</v>
      </c>
      <c r="B21" s="166"/>
      <c r="C21" s="166"/>
    </row>
    <row r="22" spans="1:3" x14ac:dyDescent="0.3">
      <c r="A22" s="135" t="s">
        <v>443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25" right="0.25" top="0.75" bottom="0.75" header="0.3" footer="0.3"/>
  <pageSetup paperSize="5" scale="60" orientation="landscape"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IF('I_State&amp;Prog_Info'!L15="","[Program 8]",'I_State&amp;Prog_Info'!L15)</f>
        <v>[Program 8]</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IF('I_State&amp;Prog_Info'!L17="","(Placeholder for plan type)",'I_State&amp;Prog_Info'!L17)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IF('I_State&amp;Prog_Info'!L59="","(Placeholder for providers)",'I_State&amp;Prog_Info'!L59)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IF('I_State&amp;Prog_Info'!L39="","(Placeholder for separate analysis and results document)",'I_State&amp;Prog_Info'!L39)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IF('I_State&amp;Prog_Info'!L40="","(Placeholder for separate analysis and results document)",'I_State&amp;Prog_Info'!L40)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IF('I_State&amp;Prog_Info'!L41="","(Placeholder for separate analysis and results document)",'I_State&amp;Prog_Info'!L41)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IF('I_State&amp;Prog_Info'!M15="","[Program 9]",'I_State&amp;Prog_Info'!M15)</f>
        <v>[Program 9]</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IF('I_State&amp;Prog_Info'!M17="","(Placeholder for plan type)",'I_State&amp;Prog_Info'!M17)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IF('I_State&amp;Prog_Info'!M59="","(Placeholder for providers)",'I_State&amp;Prog_Info'!M59)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IF('I_State&amp;Prog_Info'!M39="","(Placeholder for separate analysis and results document)",'I_State&amp;Prog_Info'!M39)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IF('I_State&amp;Prog_Info'!M40="","(Placeholder for separate analysis and results document)",'I_State&amp;Prog_Info'!M40)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IF('I_State&amp;Prog_Info'!M41="","(Placeholder for separate analysis and results document)",'I_State&amp;Prog_Info'!M41)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IF('I_State&amp;Prog_Info'!N15="","[Program 10]",'I_State&amp;Prog_Info'!N15)</f>
        <v>[Program 10]</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IF('I_State&amp;Prog_Info'!N17="","(Placeholder for plan type)",'I_State&amp;Prog_Info'!N17)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IF('I_State&amp;Prog_Info'!N59="","(Placeholder for providers)",'I_State&amp;Prog_Info'!N59)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IF('I_State&amp;Prog_Info'!N39="","(Placeholder for separate analysis and results document)",'I_State&amp;Prog_Info'!N39)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IF('I_State&amp;Prog_Info'!N40="","(Placeholder for separate analysis and results document)",'I_State&amp;Prog_Info'!N40)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IF('I_State&amp;Prog_Info'!N41="","(Placeholder for separate analysis and results document)",'I_State&amp;Prog_Info'!N41)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IF('I_State&amp;Prog_Info'!O15="","[Program 11]",'I_State&amp;Prog_Info'!O15)</f>
        <v>[Program 11]</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IF('I_State&amp;Prog_Info'!O17="","(Placeholder for plan type)",'I_State&amp;Prog_Info'!O17)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IF('I_State&amp;Prog_Info'!O59="","(Placeholder for providers)",'I_State&amp;Prog_Info'!O59)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IF('I_State&amp;Prog_Info'!O39="","(Placeholder for separate analysis and results document)",'I_State&amp;Prog_Info'!O39)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IF('I_State&amp;Prog_Info'!O40="","(Placeholder for separate analysis and results document)",'I_State&amp;Prog_Info'!O40)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IF('I_State&amp;Prog_Info'!O41="","(Placeholder for separate analysis and results document)",'I_State&amp;Prog_Info'!O41)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IF('I_State&amp;Prog_Info'!P15="","[Program 12]",'I_State&amp;Prog_Info'!P15)</f>
        <v>[Program 12]</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IF('I_State&amp;Prog_Info'!P17="","(Placeholder for plan type)",'I_State&amp;Prog_Info'!P17)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IF('I_State&amp;Prog_Info'!P59="","(Placeholder for providers)",'I_State&amp;Prog_Info'!P59)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IF('I_State&amp;Prog_Info'!P39="","(Placeholder for separate analysis and results document)",'I_State&amp;Prog_Info'!P39)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IF('I_State&amp;Prog_Info'!P40="","(Placeholder for separate analysis and results document)",'I_State&amp;Prog_Info'!P40)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IF('I_State&amp;Prog_Info'!P41="","(Placeholder for separate analysis and results document)",'I_State&amp;Prog_Info'!P41)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IF('I_State&amp;Prog_Info'!Q15="","[Program 13]",'I_State&amp;Prog_Info'!Q15)</f>
        <v>[Program 13]</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IF('I_State&amp;Prog_Info'!Q17="","(Placeholder for plan type)",'I_State&amp;Prog_Info'!Q17)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IF('I_State&amp;Prog_Info'!Q59="","(Placeholder for providers)",'I_State&amp;Prog_Info'!Q59)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IF('I_State&amp;Prog_Info'!Q39="","(Placeholder for separate analysis and results document)",'I_State&amp;Prog_Info'!Q39)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IF('I_State&amp;Prog_Info'!Q40="","(Placeholder for separate analysis and results document)",'I_State&amp;Prog_Info'!Q40)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IF('I_State&amp;Prog_Info'!Q41="","(Placeholder for separate analysis and results document)",'I_State&amp;Prog_Info'!Q41)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IF('I_State&amp;Prog_Info'!R15="","[Program 14]",'I_State&amp;Prog_Info'!R15)</f>
        <v>[Program 14]</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IF('I_State&amp;Prog_Info'!R17="","(Placeholder for plan type)",'I_State&amp;Prog_Info'!R17)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IF('I_State&amp;Prog_Info'!R59="","(Placeholder for providers)",'I_State&amp;Prog_Info'!R59)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IF('I_State&amp;Prog_Info'!R39="","(Placeholder for separate analysis and results document)",'I_State&amp;Prog_Info'!R39)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IF('I_State&amp;Prog_Info'!R40="","(Placeholder for separate analysis and results document)",'I_State&amp;Prog_Info'!R40)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IF('I_State&amp;Prog_Info'!R41="","(Placeholder for separate analysis and results document)",'I_State&amp;Prog_Info'!R41)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IF('I_State&amp;Prog_Info'!S15="","[Program 15]",'I_State&amp;Prog_Info'!S15)</f>
        <v>[Program 15]</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IF('I_State&amp;Prog_Info'!S17="","(Placeholder for plan type)",'I_State&amp;Prog_Info'!S17)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IF('I_State&amp;Prog_Info'!S59="","(Placeholder for providers)",'I_State&amp;Prog_Info'!S59)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IF('I_State&amp;Prog_Info'!S39="","(Placeholder for separate analysis and results document)",'I_State&amp;Prog_Info'!S39)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IF('I_State&amp;Prog_Info'!S40="","(Placeholder for separate analysis and results document)",'I_State&amp;Prog_Info'!S40)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IF('I_State&amp;Prog_Info'!S41="","(Placeholder for separate analysis and results document)",'I_State&amp;Prog_Info'!S41)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Z53"/>
  <sheetViews>
    <sheetView zoomScale="80" zoomScaleNormal="80" workbookViewId="0">
      <selection activeCell="E2" sqref="E2"/>
    </sheetView>
  </sheetViews>
  <sheetFormatPr defaultColWidth="9.44140625" defaultRowHeight="13.8" x14ac:dyDescent="0.25"/>
  <cols>
    <col min="1" max="1" width="9.44140625" style="36"/>
    <col min="2" max="2" width="19.44140625" style="36" customWidth="1"/>
    <col min="3" max="3" width="9.44140625" style="36"/>
    <col min="4" max="5" width="21.44140625" style="36" customWidth="1"/>
    <col min="6" max="6" width="21.44140625" style="10" customWidth="1"/>
    <col min="7" max="7" width="19" style="10" customWidth="1"/>
    <col min="8" max="8" width="19.5546875" style="10" customWidth="1"/>
    <col min="9" max="9" width="18.44140625" style="10" customWidth="1"/>
    <col min="10" max="10" width="19.5546875" style="35" customWidth="1"/>
    <col min="11" max="12" width="18.44140625" style="10" customWidth="1"/>
    <col min="13" max="13" width="30.33203125" style="10" customWidth="1"/>
    <col min="14" max="14" width="12.44140625" style="10" customWidth="1"/>
    <col min="15" max="22" width="12.44140625" style="13" customWidth="1"/>
    <col min="23" max="26" width="9.44140625" style="14"/>
    <col min="27" max="16384" width="9.44140625" style="11"/>
  </cols>
  <sheetData>
    <row r="1" spans="1:26" s="14" customFormat="1" ht="14.4" thickBot="1" x14ac:dyDescent="0.3">
      <c r="A1" s="79" t="s">
        <v>218</v>
      </c>
      <c r="B1" s="80"/>
      <c r="C1" s="54"/>
      <c r="D1" s="54"/>
      <c r="E1" s="54"/>
      <c r="F1" s="13"/>
      <c r="G1" s="37"/>
      <c r="H1" s="37"/>
      <c r="I1" s="37"/>
      <c r="J1" s="34"/>
      <c r="K1" s="37"/>
      <c r="L1" s="37"/>
      <c r="M1" s="37"/>
      <c r="N1" s="13"/>
      <c r="O1" s="13"/>
      <c r="P1" s="13"/>
      <c r="Q1" s="13"/>
      <c r="R1" s="13"/>
      <c r="S1" s="13"/>
      <c r="T1" s="13"/>
      <c r="U1" s="13"/>
      <c r="V1" s="13"/>
    </row>
    <row r="2" spans="1:26" s="20" customFormat="1" ht="28.2" thickBot="1" x14ac:dyDescent="0.35">
      <c r="A2" s="21" t="s">
        <v>230</v>
      </c>
      <c r="B2" s="21" t="s">
        <v>307</v>
      </c>
      <c r="C2" s="21" t="s">
        <v>291</v>
      </c>
      <c r="D2" s="21" t="s">
        <v>271</v>
      </c>
      <c r="E2" s="21" t="s">
        <v>272</v>
      </c>
      <c r="F2" s="21" t="s">
        <v>93</v>
      </c>
      <c r="G2" s="22" t="s">
        <v>90</v>
      </c>
      <c r="H2" s="22" t="s">
        <v>91</v>
      </c>
      <c r="I2" s="22" t="s">
        <v>92</v>
      </c>
      <c r="J2" s="22" t="s">
        <v>235</v>
      </c>
      <c r="K2" s="22" t="s">
        <v>219</v>
      </c>
      <c r="L2" s="22" t="s">
        <v>65</v>
      </c>
      <c r="M2" s="22" t="s">
        <v>245</v>
      </c>
      <c r="N2" s="22" t="s">
        <v>437</v>
      </c>
      <c r="O2" s="19"/>
      <c r="P2" s="19"/>
      <c r="Q2" s="19"/>
      <c r="R2" s="19"/>
      <c r="S2" s="19"/>
      <c r="T2" s="19"/>
      <c r="U2" s="19"/>
      <c r="V2" s="19"/>
    </row>
    <row r="3" spans="1:26" s="18" customFormat="1" ht="55.2" x14ac:dyDescent="0.25">
      <c r="A3" s="26" t="s">
        <v>9</v>
      </c>
      <c r="B3" s="55" t="s">
        <v>308</v>
      </c>
      <c r="C3" s="65" t="s">
        <v>292</v>
      </c>
      <c r="D3" s="55" t="s">
        <v>418</v>
      </c>
      <c r="E3" s="55" t="s">
        <v>278</v>
      </c>
      <c r="F3" s="15" t="s">
        <v>197</v>
      </c>
      <c r="G3" s="15" t="s">
        <v>79</v>
      </c>
      <c r="H3" s="15" t="s">
        <v>326</v>
      </c>
      <c r="I3" s="15" t="s">
        <v>199</v>
      </c>
      <c r="J3" s="62" t="s">
        <v>66</v>
      </c>
      <c r="K3" s="15" t="s">
        <v>204</v>
      </c>
      <c r="L3" s="15" t="s">
        <v>310</v>
      </c>
      <c r="M3" s="15" t="s">
        <v>359</v>
      </c>
      <c r="N3" s="15" t="s">
        <v>438</v>
      </c>
      <c r="O3" s="16"/>
      <c r="P3" s="16"/>
      <c r="Q3" s="16"/>
      <c r="R3" s="16"/>
      <c r="S3" s="16"/>
      <c r="T3" s="16"/>
      <c r="U3" s="16"/>
      <c r="V3" s="16"/>
      <c r="W3" s="17"/>
      <c r="X3" s="17"/>
      <c r="Y3" s="17"/>
      <c r="Z3" s="17"/>
    </row>
    <row r="4" spans="1:26" ht="71.25" customHeight="1" x14ac:dyDescent="0.25">
      <c r="A4" s="27" t="s">
        <v>10</v>
      </c>
      <c r="B4" s="68" t="s">
        <v>312</v>
      </c>
      <c r="C4" s="28" t="s">
        <v>293</v>
      </c>
      <c r="D4" s="55" t="s">
        <v>419</v>
      </c>
      <c r="E4" s="55" t="s">
        <v>279</v>
      </c>
      <c r="F4" s="10" t="s">
        <v>200</v>
      </c>
      <c r="G4" s="10" t="s">
        <v>80</v>
      </c>
      <c r="H4" s="15" t="s">
        <v>198</v>
      </c>
      <c r="I4" s="10" t="s">
        <v>202</v>
      </c>
      <c r="J4" s="63" t="s">
        <v>62</v>
      </c>
      <c r="K4" s="10" t="s">
        <v>208</v>
      </c>
      <c r="L4" s="10" t="s">
        <v>328</v>
      </c>
      <c r="M4" s="10" t="s">
        <v>360</v>
      </c>
      <c r="N4" s="10" t="s">
        <v>439</v>
      </c>
    </row>
    <row r="5" spans="1:26" ht="41.4" x14ac:dyDescent="0.25">
      <c r="A5" s="27" t="s">
        <v>11</v>
      </c>
      <c r="B5" s="68" t="s">
        <v>372</v>
      </c>
      <c r="C5" s="27"/>
      <c r="D5" s="27"/>
      <c r="E5" s="27"/>
      <c r="F5" s="10" t="s">
        <v>205</v>
      </c>
      <c r="G5" s="10" t="s">
        <v>88</v>
      </c>
      <c r="H5" s="10" t="s">
        <v>324</v>
      </c>
      <c r="I5" s="10" t="s">
        <v>206</v>
      </c>
      <c r="J5" s="63" t="s">
        <v>77</v>
      </c>
      <c r="K5" s="10" t="s">
        <v>203</v>
      </c>
      <c r="L5" s="10" t="s">
        <v>311</v>
      </c>
      <c r="N5" s="10" t="s">
        <v>440</v>
      </c>
    </row>
    <row r="6" spans="1:26" ht="41.4" x14ac:dyDescent="0.25">
      <c r="A6" s="27" t="s">
        <v>12</v>
      </c>
      <c r="B6" s="68" t="s">
        <v>373</v>
      </c>
      <c r="C6" s="27"/>
      <c r="D6" s="27"/>
      <c r="E6" s="27"/>
      <c r="F6" s="10" t="s">
        <v>209</v>
      </c>
      <c r="G6" s="10" t="s">
        <v>81</v>
      </c>
      <c r="H6" s="10" t="s">
        <v>201</v>
      </c>
      <c r="I6" s="10" t="s">
        <v>210</v>
      </c>
      <c r="J6" s="63" t="s">
        <v>78</v>
      </c>
      <c r="K6" s="10" t="s">
        <v>220</v>
      </c>
      <c r="N6" s="10" t="s">
        <v>441</v>
      </c>
    </row>
    <row r="7" spans="1:26" ht="55.2" x14ac:dyDescent="0.25">
      <c r="A7" s="27" t="s">
        <v>13</v>
      </c>
      <c r="B7" s="68" t="s">
        <v>374</v>
      </c>
      <c r="C7" s="27"/>
      <c r="D7" s="27"/>
      <c r="E7" s="27"/>
      <c r="F7" s="10" t="s">
        <v>212</v>
      </c>
      <c r="G7" s="10" t="s">
        <v>82</v>
      </c>
      <c r="H7" s="10" t="s">
        <v>325</v>
      </c>
      <c r="I7" s="12" t="s">
        <v>211</v>
      </c>
      <c r="J7" s="63" t="s">
        <v>63</v>
      </c>
      <c r="K7" s="10" t="s">
        <v>207</v>
      </c>
      <c r="N7" s="12" t="s">
        <v>211</v>
      </c>
    </row>
    <row r="8" spans="1:26" ht="55.2" x14ac:dyDescent="0.25">
      <c r="A8" s="27" t="s">
        <v>14</v>
      </c>
      <c r="B8" s="68" t="s">
        <v>375</v>
      </c>
      <c r="C8" s="27"/>
      <c r="D8" s="27"/>
      <c r="E8" s="27"/>
      <c r="F8" s="10" t="s">
        <v>213</v>
      </c>
      <c r="G8" s="10" t="s">
        <v>83</v>
      </c>
      <c r="H8" s="10" t="s">
        <v>406</v>
      </c>
      <c r="J8" s="63" t="s">
        <v>64</v>
      </c>
      <c r="K8" s="10" t="s">
        <v>221</v>
      </c>
    </row>
    <row r="9" spans="1:26" ht="55.2" x14ac:dyDescent="0.25">
      <c r="A9" s="27" t="s">
        <v>15</v>
      </c>
      <c r="B9" s="68" t="s">
        <v>376</v>
      </c>
      <c r="C9" s="27"/>
      <c r="D9" s="27"/>
      <c r="E9" s="27"/>
      <c r="F9" s="10" t="s">
        <v>214</v>
      </c>
      <c r="G9" s="10" t="s">
        <v>84</v>
      </c>
      <c r="H9" s="10" t="s">
        <v>407</v>
      </c>
      <c r="J9" s="63" t="s">
        <v>67</v>
      </c>
      <c r="K9" s="10" t="s">
        <v>311</v>
      </c>
    </row>
    <row r="10" spans="1:26" ht="55.2" x14ac:dyDescent="0.25">
      <c r="A10" s="27" t="s">
        <v>231</v>
      </c>
      <c r="B10" s="68" t="s">
        <v>377</v>
      </c>
      <c r="C10" s="27"/>
      <c r="D10" s="27"/>
      <c r="E10" s="27"/>
      <c r="F10" s="10" t="s">
        <v>394</v>
      </c>
      <c r="G10" s="10" t="s">
        <v>85</v>
      </c>
      <c r="H10" s="10" t="s">
        <v>408</v>
      </c>
      <c r="J10" s="64" t="s">
        <v>211</v>
      </c>
      <c r="K10" s="12" t="s">
        <v>211</v>
      </c>
    </row>
    <row r="11" spans="1:26" x14ac:dyDescent="0.25">
      <c r="A11" s="27" t="s">
        <v>16</v>
      </c>
      <c r="B11" s="27"/>
      <c r="C11" s="27"/>
      <c r="D11" s="27"/>
      <c r="E11" s="27"/>
      <c r="F11" s="10" t="s">
        <v>215</v>
      </c>
      <c r="G11" s="10" t="s">
        <v>86</v>
      </c>
      <c r="H11" s="10" t="s">
        <v>201</v>
      </c>
    </row>
    <row r="12" spans="1:26" ht="27.6" x14ac:dyDescent="0.25">
      <c r="A12" s="27" t="s">
        <v>17</v>
      </c>
      <c r="B12" s="27"/>
      <c r="C12" s="27"/>
      <c r="D12" s="27"/>
      <c r="E12" s="27"/>
      <c r="F12" s="12" t="s">
        <v>211</v>
      </c>
      <c r="G12" s="10" t="s">
        <v>87</v>
      </c>
      <c r="H12" s="12" t="s">
        <v>211</v>
      </c>
    </row>
    <row r="13" spans="1:26" x14ac:dyDescent="0.25">
      <c r="A13" s="27" t="s">
        <v>18</v>
      </c>
      <c r="B13" s="27"/>
      <c r="C13" s="27"/>
      <c r="D13" s="27"/>
      <c r="E13" s="27"/>
      <c r="G13" s="10" t="s">
        <v>76</v>
      </c>
    </row>
    <row r="14" spans="1:26" ht="27.6" x14ac:dyDescent="0.25">
      <c r="A14" s="27" t="s">
        <v>19</v>
      </c>
      <c r="B14" s="27"/>
      <c r="C14" s="27"/>
      <c r="D14" s="27"/>
      <c r="E14" s="27"/>
      <c r="G14" s="12" t="s">
        <v>211</v>
      </c>
    </row>
    <row r="15" spans="1:26" x14ac:dyDescent="0.25">
      <c r="A15" s="27" t="s">
        <v>20</v>
      </c>
      <c r="B15" s="27"/>
      <c r="C15" s="27"/>
      <c r="D15" s="27"/>
      <c r="E15" s="27"/>
    </row>
    <row r="16" spans="1:26" x14ac:dyDescent="0.25">
      <c r="A16" s="27" t="s">
        <v>21</v>
      </c>
      <c r="B16" s="27"/>
      <c r="C16" s="27"/>
      <c r="D16" s="27"/>
      <c r="E16" s="27"/>
    </row>
    <row r="17" spans="1:5" x14ac:dyDescent="0.25">
      <c r="A17" s="27" t="s">
        <v>22</v>
      </c>
      <c r="B17" s="27"/>
      <c r="C17" s="27"/>
      <c r="D17" s="27"/>
      <c r="E17" s="27"/>
    </row>
    <row r="18" spans="1:5" x14ac:dyDescent="0.25">
      <c r="A18" s="27" t="s">
        <v>23</v>
      </c>
      <c r="B18" s="27"/>
      <c r="C18" s="27"/>
      <c r="D18" s="27"/>
      <c r="E18" s="27"/>
    </row>
    <row r="19" spans="1:5" x14ac:dyDescent="0.25">
      <c r="A19" s="27" t="s">
        <v>24</v>
      </c>
      <c r="B19" s="27"/>
      <c r="C19" s="27"/>
      <c r="D19" s="27"/>
      <c r="E19" s="27"/>
    </row>
    <row r="20" spans="1:5" x14ac:dyDescent="0.25">
      <c r="A20" s="27" t="s">
        <v>25</v>
      </c>
      <c r="B20" s="27"/>
      <c r="C20" s="27"/>
      <c r="D20" s="27"/>
      <c r="E20" s="27"/>
    </row>
    <row r="21" spans="1:5" x14ac:dyDescent="0.25">
      <c r="A21" s="27" t="s">
        <v>26</v>
      </c>
      <c r="B21" s="27"/>
      <c r="C21" s="27"/>
      <c r="D21" s="27"/>
      <c r="E21" s="27"/>
    </row>
    <row r="22" spans="1:5" x14ac:dyDescent="0.25">
      <c r="A22" s="27" t="s">
        <v>27</v>
      </c>
      <c r="B22" s="27"/>
      <c r="C22" s="27"/>
      <c r="D22" s="27"/>
      <c r="E22" s="27"/>
    </row>
    <row r="23" spans="1:5" x14ac:dyDescent="0.25">
      <c r="A23" s="27" t="s">
        <v>28</v>
      </c>
      <c r="B23" s="27"/>
      <c r="C23" s="27"/>
      <c r="D23" s="27"/>
      <c r="E23" s="27"/>
    </row>
    <row r="24" spans="1:5" x14ac:dyDescent="0.25">
      <c r="A24" s="27" t="s">
        <v>29</v>
      </c>
      <c r="B24" s="27"/>
      <c r="C24" s="27"/>
      <c r="D24" s="27"/>
      <c r="E24" s="27"/>
    </row>
    <row r="25" spans="1:5" x14ac:dyDescent="0.25">
      <c r="A25" s="27" t="s">
        <v>30</v>
      </c>
      <c r="B25" s="27"/>
      <c r="C25" s="27"/>
      <c r="D25" s="27"/>
      <c r="E25" s="27"/>
    </row>
    <row r="26" spans="1:5" x14ac:dyDescent="0.25">
      <c r="A26" s="27" t="s">
        <v>31</v>
      </c>
      <c r="B26" s="27"/>
      <c r="C26" s="27"/>
      <c r="D26" s="27"/>
      <c r="E26" s="27"/>
    </row>
    <row r="27" spans="1:5" x14ac:dyDescent="0.25">
      <c r="A27" s="27" t="s">
        <v>32</v>
      </c>
      <c r="B27" s="27"/>
      <c r="C27" s="27"/>
      <c r="D27" s="27"/>
      <c r="E27" s="27"/>
    </row>
    <row r="28" spans="1:5" x14ac:dyDescent="0.25">
      <c r="A28" s="27" t="s">
        <v>33</v>
      </c>
      <c r="B28" s="27"/>
      <c r="C28" s="27"/>
      <c r="D28" s="27"/>
      <c r="E28" s="27"/>
    </row>
    <row r="29" spans="1:5" x14ac:dyDescent="0.25">
      <c r="A29" s="27" t="s">
        <v>34</v>
      </c>
      <c r="B29" s="27"/>
      <c r="C29" s="27"/>
      <c r="D29" s="27"/>
      <c r="E29" s="27"/>
    </row>
    <row r="30" spans="1:5" x14ac:dyDescent="0.25">
      <c r="A30" s="27" t="s">
        <v>35</v>
      </c>
      <c r="B30" s="27"/>
      <c r="C30" s="27"/>
      <c r="D30" s="27"/>
      <c r="E30" s="27"/>
    </row>
    <row r="31" spans="1:5" x14ac:dyDescent="0.25">
      <c r="A31" s="27" t="s">
        <v>36</v>
      </c>
      <c r="B31" s="27"/>
      <c r="C31" s="27"/>
      <c r="D31" s="27"/>
      <c r="E31" s="27"/>
    </row>
    <row r="32" spans="1:5" x14ac:dyDescent="0.25">
      <c r="A32" s="27" t="s">
        <v>37</v>
      </c>
      <c r="B32" s="27"/>
      <c r="C32" s="27"/>
      <c r="D32" s="27"/>
      <c r="E32" s="27"/>
    </row>
    <row r="33" spans="1:5" x14ac:dyDescent="0.25">
      <c r="A33" s="27" t="s">
        <v>38</v>
      </c>
      <c r="B33" s="27"/>
      <c r="C33" s="27"/>
      <c r="D33" s="27"/>
      <c r="E33" s="27"/>
    </row>
    <row r="34" spans="1:5" x14ac:dyDescent="0.25">
      <c r="A34" s="27" t="s">
        <v>39</v>
      </c>
      <c r="B34" s="27"/>
      <c r="C34" s="27"/>
      <c r="D34" s="27"/>
      <c r="E34" s="27"/>
    </row>
    <row r="35" spans="1:5" x14ac:dyDescent="0.25">
      <c r="A35" s="27" t="s">
        <v>40</v>
      </c>
      <c r="B35" s="27"/>
      <c r="C35" s="27"/>
      <c r="D35" s="27"/>
      <c r="E35" s="27"/>
    </row>
    <row r="36" spans="1:5" x14ac:dyDescent="0.25">
      <c r="A36" s="27" t="s">
        <v>41</v>
      </c>
      <c r="B36" s="27"/>
      <c r="C36" s="27"/>
      <c r="D36" s="27"/>
      <c r="E36" s="27"/>
    </row>
    <row r="37" spans="1:5" x14ac:dyDescent="0.25">
      <c r="A37" s="28" t="s">
        <v>42</v>
      </c>
      <c r="B37" s="28"/>
      <c r="C37" s="28"/>
      <c r="D37" s="28"/>
      <c r="E37" s="28"/>
    </row>
    <row r="38" spans="1:5" x14ac:dyDescent="0.25">
      <c r="A38" s="28" t="s">
        <v>43</v>
      </c>
      <c r="B38" s="28"/>
      <c r="C38" s="28"/>
      <c r="D38" s="28"/>
      <c r="E38" s="28"/>
    </row>
    <row r="39" spans="1:5" x14ac:dyDescent="0.25">
      <c r="A39" s="28" t="s">
        <v>44</v>
      </c>
      <c r="B39" s="28"/>
      <c r="C39" s="28"/>
      <c r="D39" s="28"/>
      <c r="E39" s="28"/>
    </row>
    <row r="40" spans="1:5" x14ac:dyDescent="0.25">
      <c r="A40" s="28" t="s">
        <v>45</v>
      </c>
      <c r="B40" s="28"/>
      <c r="C40" s="28"/>
      <c r="D40" s="28"/>
      <c r="E40" s="28"/>
    </row>
    <row r="41" spans="1:5" x14ac:dyDescent="0.25">
      <c r="A41" s="28" t="s">
        <v>58</v>
      </c>
      <c r="B41" s="28"/>
      <c r="C41" s="28"/>
      <c r="D41" s="28"/>
      <c r="E41" s="28"/>
    </row>
    <row r="42" spans="1:5" x14ac:dyDescent="0.25">
      <c r="A42" s="28" t="s">
        <v>46</v>
      </c>
      <c r="B42" s="28"/>
      <c r="C42" s="28"/>
      <c r="D42" s="28"/>
      <c r="E42" s="28"/>
    </row>
    <row r="43" spans="1:5" x14ac:dyDescent="0.25">
      <c r="A43" s="28" t="s">
        <v>47</v>
      </c>
      <c r="B43" s="28"/>
      <c r="C43" s="28"/>
      <c r="D43" s="28"/>
      <c r="E43" s="28"/>
    </row>
    <row r="44" spans="1:5" x14ac:dyDescent="0.25">
      <c r="A44" s="28" t="s">
        <v>48</v>
      </c>
      <c r="B44" s="28"/>
      <c r="C44" s="28"/>
      <c r="D44" s="28"/>
      <c r="E44" s="28"/>
    </row>
    <row r="45" spans="1:5" x14ac:dyDescent="0.25">
      <c r="A45" s="28" t="s">
        <v>49</v>
      </c>
      <c r="B45" s="28"/>
      <c r="C45" s="28"/>
      <c r="D45" s="28"/>
      <c r="E45" s="28"/>
    </row>
    <row r="46" spans="1:5" x14ac:dyDescent="0.25">
      <c r="A46" s="28" t="s">
        <v>50</v>
      </c>
      <c r="B46" s="28"/>
      <c r="C46" s="28"/>
      <c r="D46" s="28"/>
      <c r="E46" s="28"/>
    </row>
    <row r="47" spans="1:5" x14ac:dyDescent="0.25">
      <c r="A47" s="27" t="s">
        <v>51</v>
      </c>
      <c r="B47" s="27"/>
      <c r="C47" s="27"/>
      <c r="D47" s="27"/>
      <c r="E47" s="27"/>
    </row>
    <row r="48" spans="1:5" x14ac:dyDescent="0.25">
      <c r="A48" s="27" t="s">
        <v>52</v>
      </c>
      <c r="B48" s="27"/>
      <c r="C48" s="27"/>
      <c r="D48" s="27"/>
      <c r="E48" s="27"/>
    </row>
    <row r="49" spans="1:5" x14ac:dyDescent="0.25">
      <c r="A49" s="27" t="s">
        <v>53</v>
      </c>
      <c r="B49" s="27"/>
      <c r="C49" s="27"/>
      <c r="D49" s="27"/>
      <c r="E49" s="27"/>
    </row>
    <row r="50" spans="1:5" x14ac:dyDescent="0.25">
      <c r="A50" s="27" t="s">
        <v>54</v>
      </c>
      <c r="B50" s="27"/>
      <c r="C50" s="27"/>
      <c r="D50" s="27"/>
      <c r="E50" s="27"/>
    </row>
    <row r="51" spans="1:5" x14ac:dyDescent="0.25">
      <c r="A51" s="27" t="s">
        <v>55</v>
      </c>
      <c r="B51" s="27"/>
      <c r="C51" s="27"/>
      <c r="D51" s="27"/>
      <c r="E51" s="27"/>
    </row>
    <row r="52" spans="1:5" x14ac:dyDescent="0.25">
      <c r="A52" s="27" t="s">
        <v>56</v>
      </c>
      <c r="B52" s="27"/>
      <c r="C52" s="27"/>
      <c r="D52" s="27"/>
      <c r="E52" s="27"/>
    </row>
    <row r="53" spans="1:5" x14ac:dyDescent="0.25">
      <c r="A53" s="27" t="s">
        <v>57</v>
      </c>
      <c r="B53" s="27"/>
      <c r="C53" s="27"/>
      <c r="D53" s="27"/>
      <c r="E53" s="27"/>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60"/>
  <sheetViews>
    <sheetView showGridLines="0" zoomScale="85" zoomScaleNormal="85" workbookViewId="0">
      <selection sqref="A1:S42"/>
    </sheetView>
  </sheetViews>
  <sheetFormatPr defaultColWidth="9.33203125" defaultRowHeight="14.4" x14ac:dyDescent="0.3"/>
  <cols>
    <col min="1" max="1" width="7.5546875" style="1" customWidth="1"/>
    <col min="2" max="2" width="35.33203125" style="1" customWidth="1"/>
    <col min="3" max="3" width="93.5546875" style="2" customWidth="1"/>
    <col min="4" max="4" width="28.5546875" style="2" customWidth="1"/>
    <col min="5" max="5" width="34.44140625" style="2" customWidth="1"/>
    <col min="6" max="6" width="33.5546875" style="2" customWidth="1"/>
    <col min="7" max="19" width="34.44140625" style="1" customWidth="1"/>
    <col min="20" max="16384" width="9.33203125" style="1"/>
  </cols>
  <sheetData>
    <row r="1" spans="1:19" s="7" customFormat="1" ht="22.8" x14ac:dyDescent="0.25">
      <c r="A1" s="23" t="s">
        <v>251</v>
      </c>
      <c r="B1" s="31"/>
      <c r="C1" s="31"/>
      <c r="D1" s="31"/>
      <c r="E1" s="31"/>
      <c r="F1" s="31"/>
    </row>
    <row r="2" spans="1:19" ht="35.1" customHeight="1" thickBot="1" x14ac:dyDescent="0.45">
      <c r="A2" s="106" t="s">
        <v>329</v>
      </c>
      <c r="B2" s="107"/>
      <c r="C2" s="108"/>
      <c r="D2" s="108"/>
    </row>
    <row r="3" spans="1:19" ht="20.100000000000001" customHeight="1" x14ac:dyDescent="0.3">
      <c r="A3" s="180" t="s">
        <v>426</v>
      </c>
      <c r="B3" s="180"/>
      <c r="C3" s="180"/>
      <c r="D3" s="108"/>
      <c r="E3" s="143" t="s">
        <v>229</v>
      </c>
      <c r="F3" s="144"/>
    </row>
    <row r="4" spans="1:19" s="6" customFormat="1" ht="15" customHeight="1" x14ac:dyDescent="0.25">
      <c r="A4" s="109" t="s">
        <v>0</v>
      </c>
      <c r="B4" s="109" t="s">
        <v>1</v>
      </c>
      <c r="C4" s="9" t="s">
        <v>5</v>
      </c>
      <c r="D4" s="9" t="s">
        <v>69</v>
      </c>
      <c r="E4" s="133" t="str">
        <f>IF(E7="","[State]",E7)</f>
        <v>Pennsylvania</v>
      </c>
      <c r="F4" s="145"/>
    </row>
    <row r="5" spans="1:19" ht="16.5" customHeight="1" x14ac:dyDescent="0.3">
      <c r="A5" s="49" t="s">
        <v>252</v>
      </c>
      <c r="B5" s="24" t="s">
        <v>60</v>
      </c>
      <c r="C5" s="25" t="s">
        <v>71</v>
      </c>
      <c r="D5" s="29" t="s">
        <v>2</v>
      </c>
      <c r="E5" s="132" t="s">
        <v>490</v>
      </c>
      <c r="F5" s="153"/>
    </row>
    <row r="6" spans="1:19" ht="16.5" customHeight="1" x14ac:dyDescent="0.3">
      <c r="A6" s="49" t="s">
        <v>253</v>
      </c>
      <c r="B6" s="25" t="s">
        <v>61</v>
      </c>
      <c r="C6" s="25" t="s">
        <v>72</v>
      </c>
      <c r="D6" s="29" t="s">
        <v>2</v>
      </c>
      <c r="E6" s="131" t="s">
        <v>491</v>
      </c>
      <c r="F6" s="153"/>
    </row>
    <row r="7" spans="1:19" ht="16.5" customHeight="1" x14ac:dyDescent="0.3">
      <c r="A7" s="49" t="s">
        <v>254</v>
      </c>
      <c r="B7" s="24" t="s">
        <v>6</v>
      </c>
      <c r="C7" s="25" t="s">
        <v>224</v>
      </c>
      <c r="D7" s="57" t="s">
        <v>232</v>
      </c>
      <c r="E7" s="131" t="s">
        <v>45</v>
      </c>
      <c r="F7" s="153"/>
    </row>
    <row r="8" spans="1:19" ht="16.5" customHeight="1" x14ac:dyDescent="0.3">
      <c r="A8" s="49" t="s">
        <v>255</v>
      </c>
      <c r="B8" s="24" t="s">
        <v>7</v>
      </c>
      <c r="C8" s="25" t="s">
        <v>3</v>
      </c>
      <c r="D8" s="29" t="s">
        <v>75</v>
      </c>
      <c r="E8" s="130">
        <v>44915</v>
      </c>
      <c r="F8" s="154"/>
    </row>
    <row r="9" spans="1:19" ht="258" customHeight="1" x14ac:dyDescent="0.3">
      <c r="A9" s="49" t="s">
        <v>330</v>
      </c>
      <c r="B9" s="49" t="s">
        <v>307</v>
      </c>
      <c r="C9" s="48" t="s">
        <v>397</v>
      </c>
      <c r="D9" s="58" t="s">
        <v>309</v>
      </c>
      <c r="E9" s="129" t="s">
        <v>312</v>
      </c>
      <c r="F9" s="155"/>
      <c r="G9" s="110"/>
      <c r="H9" s="110"/>
      <c r="I9" s="110"/>
      <c r="J9" s="110"/>
      <c r="K9" s="110"/>
      <c r="L9" s="110"/>
      <c r="M9" s="110"/>
      <c r="N9" s="110"/>
      <c r="O9" s="110"/>
      <c r="P9" s="110"/>
      <c r="Q9" s="110"/>
      <c r="R9" s="110"/>
      <c r="S9" s="110"/>
    </row>
    <row r="10" spans="1:19" ht="84.75" customHeight="1" thickBot="1" x14ac:dyDescent="0.35">
      <c r="A10" s="111" t="s">
        <v>358</v>
      </c>
      <c r="B10" s="111" t="s">
        <v>378</v>
      </c>
      <c r="C10" s="112" t="s">
        <v>387</v>
      </c>
      <c r="D10" s="87" t="s">
        <v>2</v>
      </c>
      <c r="E10" s="128" t="s">
        <v>452</v>
      </c>
      <c r="F10" s="153"/>
      <c r="G10" s="110"/>
      <c r="H10" s="110"/>
      <c r="I10" s="110"/>
      <c r="J10" s="110"/>
      <c r="K10" s="110"/>
      <c r="L10" s="110"/>
      <c r="M10" s="110"/>
      <c r="N10" s="110"/>
      <c r="O10" s="110"/>
      <c r="P10" s="110"/>
      <c r="Q10" s="110"/>
      <c r="R10" s="110"/>
      <c r="S10" s="110"/>
    </row>
    <row r="11" spans="1:19" ht="15" customHeight="1" x14ac:dyDescent="0.3">
      <c r="A11" s="146" t="s">
        <v>448</v>
      </c>
      <c r="B11" s="7"/>
      <c r="C11" s="113"/>
      <c r="D11" s="113"/>
      <c r="E11" s="7"/>
      <c r="F11" s="110"/>
      <c r="G11" s="110"/>
      <c r="H11" s="110"/>
      <c r="I11" s="110"/>
      <c r="J11" s="110"/>
      <c r="K11" s="110"/>
      <c r="L11" s="110"/>
      <c r="M11" s="110"/>
      <c r="N11" s="110"/>
      <c r="O11" s="110"/>
      <c r="P11" s="110"/>
      <c r="Q11" s="110"/>
      <c r="R11" s="110"/>
      <c r="S11" s="110"/>
    </row>
    <row r="12" spans="1:19" ht="21.6" thickBot="1" x14ac:dyDescent="0.45">
      <c r="A12" s="106" t="s">
        <v>331</v>
      </c>
      <c r="B12" s="107"/>
      <c r="C12" s="108"/>
      <c r="D12" s="108"/>
      <c r="E12" s="99"/>
    </row>
    <row r="13" spans="1:19" ht="32.1" customHeight="1" x14ac:dyDescent="0.3">
      <c r="A13" s="180" t="s">
        <v>427</v>
      </c>
      <c r="B13" s="180"/>
      <c r="C13" s="180"/>
      <c r="D13" s="108"/>
      <c r="E13" s="114" t="s">
        <v>447</v>
      </c>
      <c r="F13" s="115"/>
      <c r="G13" s="115"/>
      <c r="H13" s="115"/>
      <c r="I13" s="115"/>
      <c r="J13" s="115"/>
      <c r="K13" s="115"/>
      <c r="L13" s="115"/>
      <c r="M13" s="115"/>
      <c r="N13" s="115"/>
      <c r="O13" s="115"/>
      <c r="P13" s="115"/>
      <c r="Q13" s="115"/>
      <c r="R13" s="115"/>
      <c r="S13" s="116"/>
    </row>
    <row r="14" spans="1:19" s="6" customFormat="1" ht="13.8" x14ac:dyDescent="0.25">
      <c r="A14" s="8" t="s">
        <v>0</v>
      </c>
      <c r="B14" s="109" t="s">
        <v>1</v>
      </c>
      <c r="C14" s="9" t="s">
        <v>5</v>
      </c>
      <c r="D14" s="9" t="s">
        <v>69</v>
      </c>
      <c r="E14" s="117" t="str">
        <f>IF(E15="","[Program 1]",E15)</f>
        <v>Physical Health HealthChoices</v>
      </c>
      <c r="F14" s="117" t="str">
        <f>IF(F15="","[Program 2]",F15)</f>
        <v>[Program 2]</v>
      </c>
      <c r="G14" s="117" t="str">
        <f>IF(G15="","[Program 3]",G15)</f>
        <v>[Program 3]</v>
      </c>
      <c r="H14" s="117" t="str">
        <f>IF(H15="","[Program 4]",H15)</f>
        <v>[Program 4]</v>
      </c>
      <c r="I14" s="117" t="str">
        <f>IF(I15="","[Program 5]",I15)</f>
        <v>[Program 5]</v>
      </c>
      <c r="J14" s="117" t="str">
        <f>IF(J15="","[Program 6]",J15)</f>
        <v>[Program 6]</v>
      </c>
      <c r="K14" s="117" t="str">
        <f>IF(K15="","[Program 7]",K15)</f>
        <v>[Program 7]</v>
      </c>
      <c r="L14" s="117" t="str">
        <f>IF(L15="","[Program 8]",L15)</f>
        <v>[Program 8]</v>
      </c>
      <c r="M14" s="117" t="str">
        <f>IF(M15="","[Program 9]",M15)</f>
        <v>[Program 9]</v>
      </c>
      <c r="N14" s="117" t="str">
        <f>IF(N15="","[Program 10]",N15)</f>
        <v>[Program 10]</v>
      </c>
      <c r="O14" s="117" t="str">
        <f>IF(O15="","[Program 11]",O15)</f>
        <v>[Program 11]</v>
      </c>
      <c r="P14" s="117" t="str">
        <f>IF(P15="","[Program 12]",P15)</f>
        <v>[Program 12]</v>
      </c>
      <c r="Q14" s="117" t="str">
        <f>IF(Q15="","[Program 13]",Q15)</f>
        <v>[Program 13]</v>
      </c>
      <c r="R14" s="117" t="str">
        <f>IF(R15="","[Program 14]",R15)</f>
        <v>[Program 14]</v>
      </c>
      <c r="S14" s="117" t="str">
        <f>IF(S15="","[Program 15]",S15)</f>
        <v>[Program 15]</v>
      </c>
    </row>
    <row r="15" spans="1:19" ht="87.75" customHeight="1" x14ac:dyDescent="0.3">
      <c r="A15" s="49" t="s">
        <v>256</v>
      </c>
      <c r="B15" s="25" t="s">
        <v>226</v>
      </c>
      <c r="C15" s="75" t="s">
        <v>417</v>
      </c>
      <c r="D15" s="29" t="s">
        <v>2</v>
      </c>
      <c r="E15" s="123" t="s">
        <v>466</v>
      </c>
      <c r="F15" s="123"/>
      <c r="G15" s="123"/>
      <c r="H15" s="123"/>
      <c r="I15" s="123"/>
      <c r="J15" s="123"/>
      <c r="K15" s="123"/>
      <c r="L15" s="123"/>
      <c r="M15" s="123"/>
      <c r="N15" s="123"/>
      <c r="O15" s="123"/>
      <c r="P15" s="123"/>
      <c r="Q15" s="123"/>
      <c r="R15" s="123"/>
      <c r="S15" s="123"/>
    </row>
    <row r="16" spans="1:19" ht="78.75" customHeight="1" x14ac:dyDescent="0.3">
      <c r="A16" s="49" t="s">
        <v>332</v>
      </c>
      <c r="B16" s="48" t="s">
        <v>296</v>
      </c>
      <c r="C16" s="48" t="s">
        <v>398</v>
      </c>
      <c r="D16" s="58" t="s">
        <v>2</v>
      </c>
      <c r="E16" s="123" t="s">
        <v>453</v>
      </c>
      <c r="F16" s="123"/>
      <c r="G16" s="123"/>
      <c r="H16" s="123"/>
      <c r="I16" s="123"/>
      <c r="J16" s="123"/>
      <c r="K16" s="123"/>
      <c r="L16" s="123"/>
      <c r="M16" s="123"/>
      <c r="N16" s="123"/>
      <c r="O16" s="123"/>
      <c r="P16" s="123"/>
      <c r="Q16" s="123"/>
      <c r="R16" s="123"/>
      <c r="S16" s="123"/>
    </row>
    <row r="17" spans="1:19" ht="33.75" customHeight="1" x14ac:dyDescent="0.3">
      <c r="A17" s="49" t="s">
        <v>333</v>
      </c>
      <c r="B17" s="24" t="s">
        <v>89</v>
      </c>
      <c r="C17" s="48" t="s">
        <v>431</v>
      </c>
      <c r="D17" s="25" t="s">
        <v>289</v>
      </c>
      <c r="E17" s="123" t="s">
        <v>438</v>
      </c>
      <c r="F17" s="123"/>
      <c r="G17" s="123"/>
      <c r="H17" s="123"/>
      <c r="I17" s="123"/>
      <c r="J17" s="123"/>
      <c r="K17" s="123"/>
      <c r="L17" s="123"/>
      <c r="M17" s="123"/>
      <c r="N17" s="123"/>
      <c r="O17" s="123"/>
      <c r="P17" s="123"/>
      <c r="Q17" s="123"/>
      <c r="R17" s="123"/>
      <c r="S17" s="123"/>
    </row>
    <row r="18" spans="1:19" ht="105" customHeight="1" x14ac:dyDescent="0.3">
      <c r="A18" s="188" t="s">
        <v>416</v>
      </c>
      <c r="B18" s="188"/>
      <c r="C18" s="189"/>
      <c r="D18" s="118" t="s">
        <v>227</v>
      </c>
      <c r="E18" s="119" t="s">
        <v>228</v>
      </c>
      <c r="F18" s="119" t="s">
        <v>228</v>
      </c>
      <c r="G18" s="119" t="s">
        <v>228</v>
      </c>
      <c r="H18" s="119" t="s">
        <v>228</v>
      </c>
      <c r="I18" s="119" t="s">
        <v>228</v>
      </c>
      <c r="J18" s="119" t="s">
        <v>228</v>
      </c>
      <c r="K18" s="119" t="s">
        <v>228</v>
      </c>
      <c r="L18" s="119" t="s">
        <v>228</v>
      </c>
      <c r="M18" s="119" t="s">
        <v>228</v>
      </c>
      <c r="N18" s="119" t="s">
        <v>228</v>
      </c>
      <c r="O18" s="119" t="s">
        <v>228</v>
      </c>
      <c r="P18" s="119" t="s">
        <v>228</v>
      </c>
      <c r="Q18" s="119" t="s">
        <v>228</v>
      </c>
      <c r="R18" s="119" t="s">
        <v>228</v>
      </c>
      <c r="S18" s="119" t="s">
        <v>228</v>
      </c>
    </row>
    <row r="19" spans="1:19" ht="27.6" x14ac:dyDescent="0.3">
      <c r="A19" s="49" t="s">
        <v>334</v>
      </c>
      <c r="B19" s="49" t="s">
        <v>73</v>
      </c>
      <c r="C19" s="86" t="s">
        <v>327</v>
      </c>
      <c r="D19" s="91" t="s">
        <v>75</v>
      </c>
      <c r="E19" s="127">
        <v>44562</v>
      </c>
      <c r="F19" s="127"/>
      <c r="G19" s="127"/>
      <c r="H19" s="127"/>
      <c r="I19" s="127"/>
      <c r="J19" s="127"/>
      <c r="K19" s="127"/>
      <c r="L19" s="127"/>
      <c r="M19" s="127"/>
      <c r="N19" s="127"/>
      <c r="O19" s="127"/>
      <c r="P19" s="127"/>
      <c r="Q19" s="127"/>
      <c r="R19" s="127"/>
      <c r="S19" s="127"/>
    </row>
    <row r="20" spans="1:19" ht="27.6" x14ac:dyDescent="0.3">
      <c r="A20" s="49" t="s">
        <v>335</v>
      </c>
      <c r="B20" s="49" t="s">
        <v>74</v>
      </c>
      <c r="C20" s="48" t="s">
        <v>381</v>
      </c>
      <c r="D20" s="120" t="s">
        <v>75</v>
      </c>
      <c r="E20" s="127">
        <v>44895</v>
      </c>
      <c r="F20" s="127"/>
      <c r="G20" s="127"/>
      <c r="H20" s="127"/>
      <c r="I20" s="127"/>
      <c r="J20" s="127"/>
      <c r="K20" s="127"/>
      <c r="L20" s="127"/>
      <c r="M20" s="127"/>
      <c r="N20" s="127"/>
      <c r="O20" s="127"/>
      <c r="P20" s="127"/>
      <c r="Q20" s="127"/>
      <c r="R20" s="127"/>
      <c r="S20" s="127"/>
    </row>
    <row r="21" spans="1:19" ht="78.599999999999994" customHeight="1" x14ac:dyDescent="0.3">
      <c r="A21" s="188" t="s">
        <v>430</v>
      </c>
      <c r="B21" s="188"/>
      <c r="C21" s="189"/>
      <c r="D21" s="121" t="s">
        <v>227</v>
      </c>
      <c r="E21" s="119" t="s">
        <v>228</v>
      </c>
      <c r="F21" s="119" t="s">
        <v>228</v>
      </c>
      <c r="G21" s="119" t="s">
        <v>228</v>
      </c>
      <c r="H21" s="119" t="s">
        <v>228</v>
      </c>
      <c r="I21" s="119" t="s">
        <v>228</v>
      </c>
      <c r="J21" s="119" t="s">
        <v>228</v>
      </c>
      <c r="K21" s="119" t="s">
        <v>228</v>
      </c>
      <c r="L21" s="119" t="s">
        <v>228</v>
      </c>
      <c r="M21" s="119" t="s">
        <v>228</v>
      </c>
      <c r="N21" s="119" t="s">
        <v>228</v>
      </c>
      <c r="O21" s="119" t="s">
        <v>228</v>
      </c>
      <c r="P21" s="119" t="s">
        <v>228</v>
      </c>
      <c r="Q21" s="119" t="s">
        <v>228</v>
      </c>
      <c r="R21" s="119" t="s">
        <v>228</v>
      </c>
      <c r="S21" s="119" t="s">
        <v>228</v>
      </c>
    </row>
    <row r="22" spans="1:19" x14ac:dyDescent="0.3">
      <c r="A22" s="49" t="s">
        <v>336</v>
      </c>
      <c r="B22" s="70" t="s">
        <v>79</v>
      </c>
      <c r="C22" s="48" t="s">
        <v>313</v>
      </c>
      <c r="D22" s="48" t="s">
        <v>232</v>
      </c>
      <c r="E22" s="123" t="s">
        <v>292</v>
      </c>
      <c r="F22" s="123"/>
      <c r="G22" s="123"/>
      <c r="H22" s="123"/>
      <c r="I22" s="123"/>
      <c r="J22" s="123"/>
      <c r="K22" s="123"/>
      <c r="L22" s="123"/>
      <c r="M22" s="123"/>
      <c r="N22" s="123"/>
      <c r="O22" s="123"/>
      <c r="P22" s="123"/>
      <c r="Q22" s="123"/>
      <c r="R22" s="123"/>
      <c r="S22" s="123"/>
    </row>
    <row r="23" spans="1:19" x14ac:dyDescent="0.3">
      <c r="A23" s="49" t="s">
        <v>337</v>
      </c>
      <c r="B23" s="70" t="s">
        <v>80</v>
      </c>
      <c r="C23" s="48" t="s">
        <v>297</v>
      </c>
      <c r="D23" s="48" t="s">
        <v>232</v>
      </c>
      <c r="E23" s="123" t="s">
        <v>292</v>
      </c>
      <c r="F23" s="123"/>
      <c r="G23" s="123"/>
      <c r="H23" s="123"/>
      <c r="I23" s="123"/>
      <c r="J23" s="123"/>
      <c r="K23" s="123"/>
      <c r="L23" s="123"/>
      <c r="M23" s="123"/>
      <c r="N23" s="123"/>
      <c r="O23" s="123"/>
      <c r="P23" s="123"/>
      <c r="Q23" s="123"/>
      <c r="R23" s="123"/>
      <c r="S23" s="123"/>
    </row>
    <row r="24" spans="1:19" x14ac:dyDescent="0.3">
      <c r="A24" s="49" t="s">
        <v>338</v>
      </c>
      <c r="B24" s="70" t="s">
        <v>88</v>
      </c>
      <c r="C24" s="48" t="s">
        <v>298</v>
      </c>
      <c r="D24" s="48" t="s">
        <v>232</v>
      </c>
      <c r="E24" s="123" t="s">
        <v>292</v>
      </c>
      <c r="F24" s="123"/>
      <c r="G24" s="123"/>
      <c r="H24" s="123"/>
      <c r="I24" s="123"/>
      <c r="J24" s="123"/>
      <c r="K24" s="123"/>
      <c r="L24" s="123"/>
      <c r="M24" s="123"/>
      <c r="N24" s="123"/>
      <c r="O24" s="123"/>
      <c r="P24" s="123"/>
      <c r="Q24" s="123"/>
      <c r="R24" s="123"/>
      <c r="S24" s="123"/>
    </row>
    <row r="25" spans="1:19" x14ac:dyDescent="0.3">
      <c r="A25" s="49" t="s">
        <v>339</v>
      </c>
      <c r="B25" s="70" t="s">
        <v>81</v>
      </c>
      <c r="C25" s="48" t="s">
        <v>299</v>
      </c>
      <c r="D25" s="48" t="s">
        <v>232</v>
      </c>
      <c r="E25" s="123" t="s">
        <v>293</v>
      </c>
      <c r="F25" s="123"/>
      <c r="G25" s="123"/>
      <c r="H25" s="123"/>
      <c r="I25" s="123"/>
      <c r="J25" s="123"/>
      <c r="K25" s="123"/>
      <c r="L25" s="123"/>
      <c r="M25" s="123"/>
      <c r="N25" s="123"/>
      <c r="O25" s="123"/>
      <c r="P25" s="123"/>
      <c r="Q25" s="123"/>
      <c r="R25" s="123"/>
      <c r="S25" s="123"/>
    </row>
    <row r="26" spans="1:19" x14ac:dyDescent="0.3">
      <c r="A26" s="49" t="s">
        <v>340</v>
      </c>
      <c r="B26" s="70" t="s">
        <v>82</v>
      </c>
      <c r="C26" s="48" t="s">
        <v>300</v>
      </c>
      <c r="D26" s="48" t="s">
        <v>232</v>
      </c>
      <c r="E26" s="123" t="s">
        <v>293</v>
      </c>
      <c r="F26" s="123"/>
      <c r="G26" s="123"/>
      <c r="H26" s="123"/>
      <c r="I26" s="123"/>
      <c r="J26" s="123"/>
      <c r="K26" s="123"/>
      <c r="L26" s="123"/>
      <c r="M26" s="123"/>
      <c r="N26" s="123"/>
      <c r="O26" s="123"/>
      <c r="P26" s="123"/>
      <c r="Q26" s="123"/>
      <c r="R26" s="123"/>
      <c r="S26" s="123"/>
    </row>
    <row r="27" spans="1:19" x14ac:dyDescent="0.3">
      <c r="A27" s="49" t="s">
        <v>341</v>
      </c>
      <c r="B27" s="70" t="s">
        <v>83</v>
      </c>
      <c r="C27" s="48" t="s">
        <v>301</v>
      </c>
      <c r="D27" s="48" t="s">
        <v>232</v>
      </c>
      <c r="E27" s="123" t="s">
        <v>292</v>
      </c>
      <c r="F27" s="123"/>
      <c r="G27" s="123"/>
      <c r="H27" s="123"/>
      <c r="I27" s="123"/>
      <c r="J27" s="123"/>
      <c r="K27" s="123"/>
      <c r="L27" s="123"/>
      <c r="M27" s="123"/>
      <c r="N27" s="123"/>
      <c r="O27" s="123"/>
      <c r="P27" s="123"/>
      <c r="Q27" s="123"/>
      <c r="R27" s="123"/>
      <c r="S27" s="123"/>
    </row>
    <row r="28" spans="1:19" x14ac:dyDescent="0.3">
      <c r="A28" s="49" t="s">
        <v>342</v>
      </c>
      <c r="B28" s="70" t="s">
        <v>84</v>
      </c>
      <c r="C28" s="48" t="s">
        <v>302</v>
      </c>
      <c r="D28" s="48" t="s">
        <v>232</v>
      </c>
      <c r="E28" s="123" t="s">
        <v>292</v>
      </c>
      <c r="F28" s="123"/>
      <c r="G28" s="123"/>
      <c r="H28" s="123"/>
      <c r="I28" s="123"/>
      <c r="J28" s="123"/>
      <c r="K28" s="123"/>
      <c r="L28" s="123"/>
      <c r="M28" s="123"/>
      <c r="N28" s="123"/>
      <c r="O28" s="123"/>
      <c r="P28" s="123"/>
      <c r="Q28" s="123"/>
      <c r="R28" s="123"/>
      <c r="S28" s="123"/>
    </row>
    <row r="29" spans="1:19" x14ac:dyDescent="0.3">
      <c r="A29" s="49" t="s">
        <v>343</v>
      </c>
      <c r="B29" s="70" t="s">
        <v>85</v>
      </c>
      <c r="C29" s="48" t="s">
        <v>303</v>
      </c>
      <c r="D29" s="48" t="s">
        <v>232</v>
      </c>
      <c r="E29" s="123" t="s">
        <v>292</v>
      </c>
      <c r="F29" s="123"/>
      <c r="G29" s="123"/>
      <c r="H29" s="123"/>
      <c r="I29" s="123"/>
      <c r="J29" s="123"/>
      <c r="K29" s="123"/>
      <c r="L29" s="123"/>
      <c r="M29" s="123"/>
      <c r="N29" s="123"/>
      <c r="O29" s="123"/>
      <c r="P29" s="123"/>
      <c r="Q29" s="123"/>
      <c r="R29" s="123"/>
      <c r="S29" s="123"/>
    </row>
    <row r="30" spans="1:19" x14ac:dyDescent="0.3">
      <c r="A30" s="49" t="s">
        <v>344</v>
      </c>
      <c r="B30" s="70" t="s">
        <v>86</v>
      </c>
      <c r="C30" s="48" t="s">
        <v>304</v>
      </c>
      <c r="D30" s="48" t="s">
        <v>232</v>
      </c>
      <c r="E30" s="123" t="s">
        <v>292</v>
      </c>
      <c r="F30" s="123"/>
      <c r="G30" s="123"/>
      <c r="H30" s="123"/>
      <c r="I30" s="123"/>
      <c r="J30" s="123"/>
      <c r="K30" s="123"/>
      <c r="L30" s="123"/>
      <c r="M30" s="123"/>
      <c r="N30" s="123"/>
      <c r="O30" s="123"/>
      <c r="P30" s="123"/>
      <c r="Q30" s="123"/>
      <c r="R30" s="123"/>
      <c r="S30" s="123"/>
    </row>
    <row r="31" spans="1:19" x14ac:dyDescent="0.3">
      <c r="A31" s="49" t="s">
        <v>345</v>
      </c>
      <c r="B31" s="70" t="s">
        <v>87</v>
      </c>
      <c r="C31" s="48" t="s">
        <v>305</v>
      </c>
      <c r="D31" s="48" t="s">
        <v>232</v>
      </c>
      <c r="E31" s="123" t="s">
        <v>292</v>
      </c>
      <c r="F31" s="123"/>
      <c r="G31" s="123"/>
      <c r="H31" s="123"/>
      <c r="I31" s="123"/>
      <c r="J31" s="123"/>
      <c r="K31" s="123"/>
      <c r="L31" s="123"/>
      <c r="M31" s="123"/>
      <c r="N31" s="123"/>
      <c r="O31" s="123"/>
      <c r="P31" s="123"/>
      <c r="Q31" s="123"/>
      <c r="R31" s="123"/>
      <c r="S31" s="123"/>
    </row>
    <row r="32" spans="1:19" x14ac:dyDescent="0.3">
      <c r="A32" s="49" t="s">
        <v>346</v>
      </c>
      <c r="B32" s="70" t="s">
        <v>76</v>
      </c>
      <c r="C32" s="48" t="s">
        <v>306</v>
      </c>
      <c r="D32" s="48" t="s">
        <v>232</v>
      </c>
      <c r="E32" s="123" t="s">
        <v>293</v>
      </c>
      <c r="F32" s="123"/>
      <c r="G32" s="123"/>
      <c r="H32" s="123"/>
      <c r="I32" s="123"/>
      <c r="J32" s="123"/>
      <c r="K32" s="123"/>
      <c r="L32" s="123"/>
      <c r="M32" s="123"/>
      <c r="N32" s="123"/>
      <c r="O32" s="123"/>
      <c r="P32" s="123"/>
      <c r="Q32" s="123"/>
      <c r="R32" s="123"/>
      <c r="S32" s="123"/>
    </row>
    <row r="33" spans="1:19" ht="42" thickBot="1" x14ac:dyDescent="0.35">
      <c r="A33" s="56" t="s">
        <v>347</v>
      </c>
      <c r="B33" s="71" t="s">
        <v>314</v>
      </c>
      <c r="C33" s="53" t="s">
        <v>350</v>
      </c>
      <c r="D33" s="72" t="s">
        <v>315</v>
      </c>
      <c r="E33" s="95" t="s">
        <v>467</v>
      </c>
      <c r="F33" s="95"/>
      <c r="G33" s="95"/>
      <c r="H33" s="95"/>
      <c r="I33" s="95"/>
      <c r="J33" s="95"/>
      <c r="K33" s="95"/>
      <c r="L33" s="95"/>
      <c r="M33" s="95"/>
      <c r="N33" s="95"/>
      <c r="O33" s="95"/>
      <c r="P33" s="95"/>
      <c r="Q33" s="95"/>
      <c r="R33" s="95"/>
      <c r="S33" s="95"/>
    </row>
    <row r="34" spans="1:19" s="52" customFormat="1" x14ac:dyDescent="0.3">
      <c r="A34" s="147" t="s">
        <v>448</v>
      </c>
      <c r="B34" s="50"/>
      <c r="C34" s="51"/>
      <c r="D34" s="51"/>
      <c r="E34" s="110"/>
      <c r="F34" s="110"/>
      <c r="G34" s="110"/>
      <c r="H34" s="110"/>
      <c r="I34" s="110"/>
      <c r="J34" s="110"/>
      <c r="K34" s="110"/>
      <c r="L34" s="110"/>
      <c r="M34" s="110"/>
      <c r="N34" s="110"/>
      <c r="O34" s="110"/>
      <c r="P34" s="110"/>
      <c r="Q34" s="110"/>
      <c r="R34" s="110"/>
      <c r="S34" s="110"/>
    </row>
    <row r="35" spans="1:19" ht="21.6" thickBot="1" x14ac:dyDescent="0.45">
      <c r="A35" s="106" t="s">
        <v>348</v>
      </c>
      <c r="B35" s="107"/>
      <c r="C35" s="108"/>
      <c r="D35" s="108"/>
    </row>
    <row r="36" spans="1:19" ht="30" customHeight="1" x14ac:dyDescent="0.3">
      <c r="A36" s="180" t="s">
        <v>429</v>
      </c>
      <c r="B36" s="180"/>
      <c r="C36" s="180"/>
      <c r="D36" s="108"/>
      <c r="E36" s="114" t="s">
        <v>447</v>
      </c>
      <c r="F36" s="115"/>
      <c r="G36" s="115"/>
      <c r="H36" s="115"/>
      <c r="I36" s="115"/>
      <c r="J36" s="115"/>
      <c r="K36" s="115"/>
      <c r="L36" s="115"/>
      <c r="M36" s="115"/>
      <c r="N36" s="115"/>
      <c r="O36" s="115"/>
      <c r="P36" s="115"/>
      <c r="Q36" s="115"/>
      <c r="R36" s="115"/>
      <c r="S36" s="116"/>
    </row>
    <row r="37" spans="1:19" s="6" customFormat="1" ht="13.8" x14ac:dyDescent="0.25">
      <c r="A37" s="8" t="s">
        <v>0</v>
      </c>
      <c r="B37" s="109" t="s">
        <v>1</v>
      </c>
      <c r="C37" s="9" t="s">
        <v>5</v>
      </c>
      <c r="D37" s="9" t="s">
        <v>69</v>
      </c>
      <c r="E37" s="117" t="str">
        <f>IF(E15="","[Program 1]",E15)</f>
        <v>Physical Health HealthChoices</v>
      </c>
      <c r="F37" s="117" t="str">
        <f>IF(F15="","[Program 2]",F15)</f>
        <v>[Program 2]</v>
      </c>
      <c r="G37" s="117" t="str">
        <f>IF(G15="","[Program 3]",G15)</f>
        <v>[Program 3]</v>
      </c>
      <c r="H37" s="117" t="str">
        <f>IF(H15="","[Program 4]",H15)</f>
        <v>[Program 4]</v>
      </c>
      <c r="I37" s="117" t="str">
        <f>IF(I15="","[Program 5]",I15)</f>
        <v>[Program 5]</v>
      </c>
      <c r="J37" s="117" t="str">
        <f>IF(J15="","[Program 6]",J15)</f>
        <v>[Program 6]</v>
      </c>
      <c r="K37" s="117" t="str">
        <f>IF(K15="","[Program 7]",K15)</f>
        <v>[Program 7]</v>
      </c>
      <c r="L37" s="117" t="str">
        <f>IF(L15="","[Program 8]",L15)</f>
        <v>[Program 8]</v>
      </c>
      <c r="M37" s="117" t="str">
        <f>IF(M15="","[Program 9]",M15)</f>
        <v>[Program 9]</v>
      </c>
      <c r="N37" s="117" t="str">
        <f>IF(N15="","[Program 10]",N15)</f>
        <v>[Program 10]</v>
      </c>
      <c r="O37" s="117" t="str">
        <f>IF(O15="","[Program 11]",O15)</f>
        <v>[Program 11]</v>
      </c>
      <c r="P37" s="117" t="str">
        <f>IF(P15="","[Program 12]",P15)</f>
        <v>[Program 12]</v>
      </c>
      <c r="Q37" s="117" t="str">
        <f>IF(Q15="","[Program 13]",Q15)</f>
        <v>[Program 13]</v>
      </c>
      <c r="R37" s="117" t="str">
        <f>IF(R15="","[Program 14]",R15)</f>
        <v>[Program 14]</v>
      </c>
      <c r="S37" s="117" t="str">
        <f>IF(S15="","[Program 15]",S15)</f>
        <v>[Program 15]</v>
      </c>
    </row>
    <row r="38" spans="1:19" ht="148.5" customHeight="1" x14ac:dyDescent="0.3">
      <c r="A38" s="188" t="s">
        <v>428</v>
      </c>
      <c r="B38" s="188"/>
      <c r="C38" s="188"/>
      <c r="D38" s="122" t="s">
        <v>227</v>
      </c>
      <c r="E38" s="119" t="s">
        <v>228</v>
      </c>
      <c r="F38" s="119" t="s">
        <v>228</v>
      </c>
      <c r="G38" s="119" t="s">
        <v>228</v>
      </c>
      <c r="H38" s="119" t="s">
        <v>228</v>
      </c>
      <c r="I38" s="119" t="s">
        <v>228</v>
      </c>
      <c r="J38" s="119" t="s">
        <v>228</v>
      </c>
      <c r="K38" s="119" t="s">
        <v>228</v>
      </c>
      <c r="L38" s="119" t="s">
        <v>228</v>
      </c>
      <c r="M38" s="119" t="s">
        <v>228</v>
      </c>
      <c r="N38" s="119" t="s">
        <v>228</v>
      </c>
      <c r="O38" s="119" t="s">
        <v>228</v>
      </c>
      <c r="P38" s="119" t="s">
        <v>228</v>
      </c>
      <c r="Q38" s="119" t="s">
        <v>228</v>
      </c>
      <c r="R38" s="119" t="s">
        <v>228</v>
      </c>
      <c r="S38" s="119" t="s">
        <v>228</v>
      </c>
    </row>
    <row r="39" spans="1:19" ht="59.25" customHeight="1" x14ac:dyDescent="0.3">
      <c r="A39" s="49" t="s">
        <v>269</v>
      </c>
      <c r="B39" s="48" t="s">
        <v>316</v>
      </c>
      <c r="C39" s="48" t="s">
        <v>412</v>
      </c>
      <c r="D39" s="25" t="s">
        <v>232</v>
      </c>
      <c r="E39" s="123" t="s">
        <v>418</v>
      </c>
      <c r="F39" s="123"/>
      <c r="G39" s="123"/>
      <c r="H39" s="123"/>
      <c r="I39" s="123"/>
      <c r="J39" s="123"/>
      <c r="K39" s="123"/>
      <c r="L39" s="123"/>
      <c r="M39" s="123"/>
      <c r="N39" s="123"/>
      <c r="O39" s="123"/>
      <c r="P39" s="123"/>
      <c r="Q39" s="123"/>
      <c r="R39" s="123"/>
      <c r="S39" s="123"/>
    </row>
    <row r="40" spans="1:19" ht="59.25" customHeight="1" x14ac:dyDescent="0.3">
      <c r="A40" s="49" t="s">
        <v>270</v>
      </c>
      <c r="B40" s="48" t="s">
        <v>364</v>
      </c>
      <c r="C40" s="48" t="s">
        <v>413</v>
      </c>
      <c r="D40" s="59" t="s">
        <v>2</v>
      </c>
      <c r="E40" s="124" t="s">
        <v>487</v>
      </c>
      <c r="F40" s="124"/>
      <c r="G40" s="124"/>
      <c r="H40" s="124"/>
      <c r="I40" s="124"/>
      <c r="J40" s="124"/>
      <c r="K40" s="124"/>
      <c r="L40" s="124"/>
      <c r="M40" s="124"/>
      <c r="N40" s="124"/>
      <c r="O40" s="124"/>
      <c r="P40" s="124"/>
      <c r="Q40" s="124"/>
      <c r="R40" s="124"/>
      <c r="S40" s="124"/>
    </row>
    <row r="41" spans="1:19" ht="59.25" customHeight="1" x14ac:dyDescent="0.3">
      <c r="A41" s="49" t="s">
        <v>367</v>
      </c>
      <c r="B41" s="48" t="s">
        <v>365</v>
      </c>
      <c r="C41" s="48" t="s">
        <v>414</v>
      </c>
      <c r="D41" s="59" t="s">
        <v>2</v>
      </c>
      <c r="E41" s="125" t="s">
        <v>488</v>
      </c>
      <c r="F41" s="126"/>
      <c r="G41" s="126"/>
      <c r="H41" s="126"/>
      <c r="I41" s="126"/>
      <c r="J41" s="126"/>
      <c r="K41" s="126"/>
      <c r="L41" s="126"/>
      <c r="M41" s="126"/>
      <c r="N41" s="126"/>
      <c r="O41" s="126"/>
      <c r="P41" s="126"/>
      <c r="Q41" s="126"/>
      <c r="R41" s="126"/>
      <c r="S41" s="126"/>
    </row>
    <row r="42" spans="1:19" ht="63" customHeight="1" thickBot="1" x14ac:dyDescent="0.35">
      <c r="A42" s="112" t="s">
        <v>368</v>
      </c>
      <c r="B42" s="112" t="s">
        <v>366</v>
      </c>
      <c r="C42" s="112" t="s">
        <v>415</v>
      </c>
      <c r="D42" s="60" t="s">
        <v>2</v>
      </c>
      <c r="E42" s="95" t="s">
        <v>489</v>
      </c>
      <c r="F42" s="95"/>
      <c r="G42" s="95"/>
      <c r="H42" s="95"/>
      <c r="I42" s="95"/>
      <c r="J42" s="95"/>
      <c r="K42" s="95"/>
      <c r="L42" s="95"/>
      <c r="M42" s="95"/>
      <c r="N42" s="95"/>
      <c r="O42" s="95"/>
      <c r="P42" s="95"/>
      <c r="Q42" s="95"/>
      <c r="R42" s="95"/>
      <c r="S42" s="95"/>
    </row>
    <row r="43" spans="1:19" s="52" customFormat="1" x14ac:dyDescent="0.3">
      <c r="A43" s="148" t="s">
        <v>443</v>
      </c>
      <c r="B43" s="50"/>
      <c r="C43" s="51"/>
      <c r="D43" s="51"/>
      <c r="E43" s="110"/>
      <c r="F43" s="110"/>
      <c r="G43" s="110"/>
      <c r="H43" s="110"/>
      <c r="I43" s="110"/>
      <c r="J43" s="110"/>
      <c r="K43" s="110"/>
      <c r="L43" s="110"/>
      <c r="M43" s="110"/>
      <c r="N43" s="110"/>
      <c r="O43" s="110"/>
      <c r="P43" s="110"/>
      <c r="Q43" s="110"/>
      <c r="R43" s="110"/>
      <c r="S43" s="110"/>
    </row>
    <row r="44" spans="1:19" s="39" customFormat="1" hidden="1" x14ac:dyDescent="0.3">
      <c r="A44" s="38" t="s">
        <v>238</v>
      </c>
      <c r="C44" s="40"/>
      <c r="D44" s="40"/>
      <c r="E44" s="40"/>
      <c r="F44" s="40"/>
    </row>
    <row r="45" spans="1:19" s="39" customFormat="1" hidden="1" x14ac:dyDescent="0.3">
      <c r="D45" s="41" t="s">
        <v>239</v>
      </c>
      <c r="E45" s="42"/>
      <c r="F45" s="40"/>
    </row>
    <row r="46" spans="1:19" s="39" customFormat="1" hidden="1" x14ac:dyDescent="0.3">
      <c r="D46" s="43" t="s">
        <v>257</v>
      </c>
      <c r="E46" s="39" t="str">
        <f t="shared" ref="E46:E56" si="0">IF(E22="Covered",(CONCATENATE($B22,"-")),"")</f>
        <v>Adult primary care-</v>
      </c>
      <c r="F46" s="39" t="str">
        <f t="shared" ref="F46:S46" si="1">IF(F22="Covered",(CONCATENATE($B22,"-")),"")</f>
        <v/>
      </c>
      <c r="G46" s="39" t="str">
        <f t="shared" si="1"/>
        <v/>
      </c>
      <c r="H46" s="39" t="str">
        <f t="shared" si="1"/>
        <v/>
      </c>
      <c r="I46" s="39" t="str">
        <f t="shared" si="1"/>
        <v/>
      </c>
      <c r="J46" s="39" t="str">
        <f t="shared" si="1"/>
        <v/>
      </c>
      <c r="K46" s="39" t="str">
        <f t="shared" si="1"/>
        <v/>
      </c>
      <c r="L46" s="39" t="str">
        <f t="shared" si="1"/>
        <v/>
      </c>
      <c r="M46" s="39" t="str">
        <f t="shared" si="1"/>
        <v/>
      </c>
      <c r="N46" s="39" t="str">
        <f t="shared" si="1"/>
        <v/>
      </c>
      <c r="O46" s="39" t="str">
        <f t="shared" si="1"/>
        <v/>
      </c>
      <c r="P46" s="39" t="str">
        <f t="shared" si="1"/>
        <v/>
      </c>
      <c r="Q46" s="39" t="str">
        <f t="shared" si="1"/>
        <v/>
      </c>
      <c r="R46" s="39" t="str">
        <f t="shared" si="1"/>
        <v/>
      </c>
      <c r="S46" s="39" t="str">
        <f t="shared" si="1"/>
        <v/>
      </c>
    </row>
    <row r="47" spans="1:19" s="39" customFormat="1" hidden="1" x14ac:dyDescent="0.3">
      <c r="D47" s="43" t="s">
        <v>258</v>
      </c>
      <c r="E47" s="39" t="str">
        <f t="shared" si="0"/>
        <v>Pediatric primary care-</v>
      </c>
      <c r="F47" s="39" t="str">
        <f t="shared" ref="F47:S47" si="2">IF(F23="Covered",(CONCATENATE($B23,"-")),"")</f>
        <v/>
      </c>
      <c r="G47" s="39" t="str">
        <f t="shared" si="2"/>
        <v/>
      </c>
      <c r="H47" s="39" t="str">
        <f t="shared" si="2"/>
        <v/>
      </c>
      <c r="I47" s="39" t="str">
        <f t="shared" si="2"/>
        <v/>
      </c>
      <c r="J47" s="39" t="str">
        <f t="shared" si="2"/>
        <v/>
      </c>
      <c r="K47" s="39" t="str">
        <f t="shared" si="2"/>
        <v/>
      </c>
      <c r="L47" s="39" t="str">
        <f t="shared" si="2"/>
        <v/>
      </c>
      <c r="M47" s="39" t="str">
        <f t="shared" si="2"/>
        <v/>
      </c>
      <c r="N47" s="39" t="str">
        <f t="shared" si="2"/>
        <v/>
      </c>
      <c r="O47" s="39" t="str">
        <f t="shared" si="2"/>
        <v/>
      </c>
      <c r="P47" s="39" t="str">
        <f t="shared" si="2"/>
        <v/>
      </c>
      <c r="Q47" s="39" t="str">
        <f t="shared" si="2"/>
        <v/>
      </c>
      <c r="R47" s="39" t="str">
        <f t="shared" si="2"/>
        <v/>
      </c>
      <c r="S47" s="39" t="str">
        <f t="shared" si="2"/>
        <v/>
      </c>
    </row>
    <row r="48" spans="1:19" s="39" customFormat="1" hidden="1" x14ac:dyDescent="0.3">
      <c r="D48" s="43" t="s">
        <v>259</v>
      </c>
      <c r="E48" s="39" t="str">
        <f t="shared" si="0"/>
        <v>OB/GYN-</v>
      </c>
      <c r="F48" s="39" t="str">
        <f t="shared" ref="F48:S48" si="3">IF(F24="Covered",(CONCATENATE($B24,"-")),"")</f>
        <v/>
      </c>
      <c r="G48" s="39" t="str">
        <f t="shared" si="3"/>
        <v/>
      </c>
      <c r="H48" s="39" t="str">
        <f t="shared" si="3"/>
        <v/>
      </c>
      <c r="I48" s="39" t="str">
        <f t="shared" si="3"/>
        <v/>
      </c>
      <c r="J48" s="39" t="str">
        <f t="shared" si="3"/>
        <v/>
      </c>
      <c r="K48" s="39" t="str">
        <f t="shared" si="3"/>
        <v/>
      </c>
      <c r="L48" s="39" t="str">
        <f t="shared" si="3"/>
        <v/>
      </c>
      <c r="M48" s="39" t="str">
        <f t="shared" si="3"/>
        <v/>
      </c>
      <c r="N48" s="39" t="str">
        <f t="shared" si="3"/>
        <v/>
      </c>
      <c r="O48" s="39" t="str">
        <f t="shared" si="3"/>
        <v/>
      </c>
      <c r="P48" s="39" t="str">
        <f t="shared" si="3"/>
        <v/>
      </c>
      <c r="Q48" s="39" t="str">
        <f t="shared" si="3"/>
        <v/>
      </c>
      <c r="R48" s="39" t="str">
        <f t="shared" si="3"/>
        <v/>
      </c>
      <c r="S48" s="39" t="str">
        <f t="shared" si="3"/>
        <v/>
      </c>
    </row>
    <row r="49" spans="3:19" s="39" customFormat="1" hidden="1" x14ac:dyDescent="0.3">
      <c r="D49" s="43" t="s">
        <v>260</v>
      </c>
      <c r="E49" s="39" t="str">
        <f t="shared" si="0"/>
        <v/>
      </c>
      <c r="F49" s="39" t="str">
        <f t="shared" ref="F49:S49" si="4">IF(F25="Covered",(CONCATENATE($B25,"-")),"")</f>
        <v/>
      </c>
      <c r="G49" s="39" t="str">
        <f t="shared" si="4"/>
        <v/>
      </c>
      <c r="H49" s="39" t="str">
        <f t="shared" si="4"/>
        <v/>
      </c>
      <c r="I49" s="39" t="str">
        <f t="shared" si="4"/>
        <v/>
      </c>
      <c r="J49" s="39" t="str">
        <f t="shared" si="4"/>
        <v/>
      </c>
      <c r="K49" s="39" t="str">
        <f t="shared" si="4"/>
        <v/>
      </c>
      <c r="L49" s="39" t="str">
        <f t="shared" si="4"/>
        <v/>
      </c>
      <c r="M49" s="39" t="str">
        <f t="shared" si="4"/>
        <v/>
      </c>
      <c r="N49" s="39" t="str">
        <f t="shared" si="4"/>
        <v/>
      </c>
      <c r="O49" s="39" t="str">
        <f t="shared" si="4"/>
        <v/>
      </c>
      <c r="P49" s="39" t="str">
        <f t="shared" si="4"/>
        <v/>
      </c>
      <c r="Q49" s="39" t="str">
        <f t="shared" si="4"/>
        <v/>
      </c>
      <c r="R49" s="39" t="str">
        <f t="shared" si="4"/>
        <v/>
      </c>
      <c r="S49" s="39" t="str">
        <f t="shared" si="4"/>
        <v/>
      </c>
    </row>
    <row r="50" spans="3:19" s="39" customFormat="1" hidden="1" x14ac:dyDescent="0.3">
      <c r="D50" s="43" t="s">
        <v>261</v>
      </c>
      <c r="E50" s="39" t="str">
        <f t="shared" si="0"/>
        <v/>
      </c>
      <c r="F50" s="39" t="str">
        <f t="shared" ref="F50:S50" si="5">IF(F26="Covered",(CONCATENATE($B26,"-")),"")</f>
        <v/>
      </c>
      <c r="G50" s="39" t="str">
        <f t="shared" si="5"/>
        <v/>
      </c>
      <c r="H50" s="39" t="str">
        <f t="shared" si="5"/>
        <v/>
      </c>
      <c r="I50" s="39" t="str">
        <f t="shared" si="5"/>
        <v/>
      </c>
      <c r="J50" s="39" t="str">
        <f t="shared" si="5"/>
        <v/>
      </c>
      <c r="K50" s="39" t="str">
        <f t="shared" si="5"/>
        <v/>
      </c>
      <c r="L50" s="39" t="str">
        <f t="shared" si="5"/>
        <v/>
      </c>
      <c r="M50" s="39" t="str">
        <f t="shared" si="5"/>
        <v/>
      </c>
      <c r="N50" s="39" t="str">
        <f t="shared" si="5"/>
        <v/>
      </c>
      <c r="O50" s="39" t="str">
        <f t="shared" si="5"/>
        <v/>
      </c>
      <c r="P50" s="39" t="str">
        <f t="shared" si="5"/>
        <v/>
      </c>
      <c r="Q50" s="39" t="str">
        <f t="shared" si="5"/>
        <v/>
      </c>
      <c r="R50" s="39" t="str">
        <f t="shared" si="5"/>
        <v/>
      </c>
      <c r="S50" s="39" t="str">
        <f t="shared" si="5"/>
        <v/>
      </c>
    </row>
    <row r="51" spans="3:19" s="39" customFormat="1" hidden="1" x14ac:dyDescent="0.3">
      <c r="D51" s="43" t="s">
        <v>262</v>
      </c>
      <c r="E51" s="39" t="str">
        <f t="shared" si="0"/>
        <v>Adult specialist-</v>
      </c>
      <c r="F51" s="39" t="str">
        <f t="shared" ref="F51:S51" si="6">IF(F27="Covered",(CONCATENATE($B27,"-")),"")</f>
        <v/>
      </c>
      <c r="G51" s="39" t="str">
        <f t="shared" si="6"/>
        <v/>
      </c>
      <c r="H51" s="39" t="str">
        <f t="shared" si="6"/>
        <v/>
      </c>
      <c r="I51" s="39" t="str">
        <f t="shared" si="6"/>
        <v/>
      </c>
      <c r="J51" s="39" t="str">
        <f t="shared" si="6"/>
        <v/>
      </c>
      <c r="K51" s="39" t="str">
        <f t="shared" si="6"/>
        <v/>
      </c>
      <c r="L51" s="39" t="str">
        <f t="shared" si="6"/>
        <v/>
      </c>
      <c r="M51" s="39" t="str">
        <f t="shared" si="6"/>
        <v/>
      </c>
      <c r="N51" s="39" t="str">
        <f t="shared" si="6"/>
        <v/>
      </c>
      <c r="O51" s="39" t="str">
        <f t="shared" si="6"/>
        <v/>
      </c>
      <c r="P51" s="39" t="str">
        <f t="shared" si="6"/>
        <v/>
      </c>
      <c r="Q51" s="39" t="str">
        <f t="shared" si="6"/>
        <v/>
      </c>
      <c r="R51" s="39" t="str">
        <f t="shared" si="6"/>
        <v/>
      </c>
      <c r="S51" s="39" t="str">
        <f t="shared" si="6"/>
        <v/>
      </c>
    </row>
    <row r="52" spans="3:19" s="39" customFormat="1" hidden="1" x14ac:dyDescent="0.3">
      <c r="D52" s="43" t="s">
        <v>263</v>
      </c>
      <c r="E52" s="39" t="str">
        <f t="shared" si="0"/>
        <v>Pediatric specialist-</v>
      </c>
      <c r="F52" s="39" t="str">
        <f t="shared" ref="F52:S52" si="7">IF(F28="Covered",(CONCATENATE($B28,"-")),"")</f>
        <v/>
      </c>
      <c r="G52" s="39" t="str">
        <f t="shared" si="7"/>
        <v/>
      </c>
      <c r="H52" s="39" t="str">
        <f t="shared" si="7"/>
        <v/>
      </c>
      <c r="I52" s="39" t="str">
        <f t="shared" si="7"/>
        <v/>
      </c>
      <c r="J52" s="39" t="str">
        <f t="shared" si="7"/>
        <v/>
      </c>
      <c r="K52" s="39" t="str">
        <f t="shared" si="7"/>
        <v/>
      </c>
      <c r="L52" s="39" t="str">
        <f t="shared" si="7"/>
        <v/>
      </c>
      <c r="M52" s="39" t="str">
        <f t="shared" si="7"/>
        <v/>
      </c>
      <c r="N52" s="39" t="str">
        <f t="shared" si="7"/>
        <v/>
      </c>
      <c r="O52" s="39" t="str">
        <f t="shared" si="7"/>
        <v/>
      </c>
      <c r="P52" s="39" t="str">
        <f t="shared" si="7"/>
        <v/>
      </c>
      <c r="Q52" s="39" t="str">
        <f t="shared" si="7"/>
        <v/>
      </c>
      <c r="R52" s="39" t="str">
        <f t="shared" si="7"/>
        <v/>
      </c>
      <c r="S52" s="39" t="str">
        <f t="shared" si="7"/>
        <v/>
      </c>
    </row>
    <row r="53" spans="3:19" s="39" customFormat="1" hidden="1" x14ac:dyDescent="0.3">
      <c r="D53" s="43" t="s">
        <v>264</v>
      </c>
      <c r="E53" s="39" t="str">
        <f t="shared" si="0"/>
        <v>Hospital-</v>
      </c>
      <c r="F53" s="39" t="str">
        <f t="shared" ref="F53:S53" si="8">IF(F29="Covered",(CONCATENATE($B29,"-")),"")</f>
        <v/>
      </c>
      <c r="G53" s="39" t="str">
        <f t="shared" si="8"/>
        <v/>
      </c>
      <c r="H53" s="39" t="str">
        <f t="shared" si="8"/>
        <v/>
      </c>
      <c r="I53" s="39" t="str">
        <f t="shared" si="8"/>
        <v/>
      </c>
      <c r="J53" s="39" t="str">
        <f t="shared" si="8"/>
        <v/>
      </c>
      <c r="K53" s="39" t="str">
        <f t="shared" si="8"/>
        <v/>
      </c>
      <c r="L53" s="39" t="str">
        <f t="shared" si="8"/>
        <v/>
      </c>
      <c r="M53" s="39" t="str">
        <f t="shared" si="8"/>
        <v/>
      </c>
      <c r="N53" s="39" t="str">
        <f t="shared" si="8"/>
        <v/>
      </c>
      <c r="O53" s="39" t="str">
        <f t="shared" si="8"/>
        <v/>
      </c>
      <c r="P53" s="39" t="str">
        <f t="shared" si="8"/>
        <v/>
      </c>
      <c r="Q53" s="39" t="str">
        <f t="shared" si="8"/>
        <v/>
      </c>
      <c r="R53" s="39" t="str">
        <f t="shared" si="8"/>
        <v/>
      </c>
      <c r="S53" s="39" t="str">
        <f t="shared" si="8"/>
        <v/>
      </c>
    </row>
    <row r="54" spans="3:19" s="39" customFormat="1" hidden="1" x14ac:dyDescent="0.3">
      <c r="D54" s="43" t="s">
        <v>265</v>
      </c>
      <c r="E54" s="39" t="str">
        <f t="shared" si="0"/>
        <v>Pharmacy-</v>
      </c>
      <c r="F54" s="39" t="str">
        <f t="shared" ref="F54:S54" si="9">IF(F30="Covered",(CONCATENATE($B30,"-")),"")</f>
        <v/>
      </c>
      <c r="G54" s="39" t="str">
        <f t="shared" si="9"/>
        <v/>
      </c>
      <c r="H54" s="39" t="str">
        <f t="shared" si="9"/>
        <v/>
      </c>
      <c r="I54" s="39" t="str">
        <f t="shared" si="9"/>
        <v/>
      </c>
      <c r="J54" s="39" t="str">
        <f t="shared" si="9"/>
        <v/>
      </c>
      <c r="K54" s="39" t="str">
        <f t="shared" si="9"/>
        <v/>
      </c>
      <c r="L54" s="39" t="str">
        <f t="shared" si="9"/>
        <v/>
      </c>
      <c r="M54" s="39" t="str">
        <f t="shared" si="9"/>
        <v/>
      </c>
      <c r="N54" s="39" t="str">
        <f t="shared" si="9"/>
        <v/>
      </c>
      <c r="O54" s="39" t="str">
        <f t="shared" si="9"/>
        <v/>
      </c>
      <c r="P54" s="39" t="str">
        <f t="shared" si="9"/>
        <v/>
      </c>
      <c r="Q54" s="39" t="str">
        <f t="shared" si="9"/>
        <v/>
      </c>
      <c r="R54" s="39" t="str">
        <f t="shared" si="9"/>
        <v/>
      </c>
      <c r="S54" s="39" t="str">
        <f t="shared" si="9"/>
        <v/>
      </c>
    </row>
    <row r="55" spans="3:19" s="39" customFormat="1" hidden="1" x14ac:dyDescent="0.3">
      <c r="D55" s="43" t="s">
        <v>266</v>
      </c>
      <c r="E55" s="39" t="str">
        <f t="shared" si="0"/>
        <v>Pediatric dental-</v>
      </c>
      <c r="F55" s="39" t="str">
        <f t="shared" ref="F55:S55" si="10">IF(F31="Covered",(CONCATENATE($B31,"-")),"")</f>
        <v/>
      </c>
      <c r="G55" s="39" t="str">
        <f t="shared" si="10"/>
        <v/>
      </c>
      <c r="H55" s="39" t="str">
        <f t="shared" si="10"/>
        <v/>
      </c>
      <c r="I55" s="39" t="str">
        <f t="shared" si="10"/>
        <v/>
      </c>
      <c r="J55" s="39" t="str">
        <f t="shared" si="10"/>
        <v/>
      </c>
      <c r="K55" s="39" t="str">
        <f t="shared" si="10"/>
        <v/>
      </c>
      <c r="L55" s="39" t="str">
        <f t="shared" si="10"/>
        <v/>
      </c>
      <c r="M55" s="39" t="str">
        <f t="shared" si="10"/>
        <v/>
      </c>
      <c r="N55" s="39" t="str">
        <f t="shared" si="10"/>
        <v/>
      </c>
      <c r="O55" s="39" t="str">
        <f t="shared" si="10"/>
        <v/>
      </c>
      <c r="P55" s="39" t="str">
        <f t="shared" si="10"/>
        <v/>
      </c>
      <c r="Q55" s="39" t="str">
        <f t="shared" si="10"/>
        <v/>
      </c>
      <c r="R55" s="39" t="str">
        <f t="shared" si="10"/>
        <v/>
      </c>
      <c r="S55" s="39" t="str">
        <f t="shared" si="10"/>
        <v/>
      </c>
    </row>
    <row r="56" spans="3:19" s="39" customFormat="1" hidden="1" x14ac:dyDescent="0.3">
      <c r="D56" s="43" t="s">
        <v>267</v>
      </c>
      <c r="E56" s="39" t="str">
        <f t="shared" si="0"/>
        <v/>
      </c>
      <c r="F56" s="39" t="str">
        <f t="shared" ref="F56:S56" si="11">IF(F32="Covered",(CONCATENATE($B32,"-")),"")</f>
        <v/>
      </c>
      <c r="G56" s="39" t="str">
        <f t="shared" si="11"/>
        <v/>
      </c>
      <c r="H56" s="39" t="str">
        <f t="shared" si="11"/>
        <v/>
      </c>
      <c r="I56" s="39" t="str">
        <f t="shared" si="11"/>
        <v/>
      </c>
      <c r="J56" s="39" t="str">
        <f t="shared" si="11"/>
        <v/>
      </c>
      <c r="K56" s="39" t="str">
        <f t="shared" si="11"/>
        <v/>
      </c>
      <c r="L56" s="39" t="str">
        <f t="shared" si="11"/>
        <v/>
      </c>
      <c r="M56" s="39" t="str">
        <f t="shared" si="11"/>
        <v/>
      </c>
      <c r="N56" s="39" t="str">
        <f t="shared" si="11"/>
        <v/>
      </c>
      <c r="O56" s="39" t="str">
        <f t="shared" si="11"/>
        <v/>
      </c>
      <c r="P56" s="39" t="str">
        <f t="shared" si="11"/>
        <v/>
      </c>
      <c r="Q56" s="39" t="str">
        <f t="shared" si="11"/>
        <v/>
      </c>
      <c r="R56" s="39" t="str">
        <f t="shared" si="11"/>
        <v/>
      </c>
      <c r="S56" s="39" t="str">
        <f t="shared" si="11"/>
        <v/>
      </c>
    </row>
    <row r="57" spans="3:19" s="39" customFormat="1" hidden="1" x14ac:dyDescent="0.3">
      <c r="D57" s="43" t="s">
        <v>268</v>
      </c>
      <c r="E57" s="39" t="str">
        <f t="shared" ref="E57:S57" si="12">IF(E33&lt;&gt;"","other services","")</f>
        <v>other services</v>
      </c>
      <c r="F57" s="39" t="str">
        <f>IF(F33&lt;&gt;"","other services","")</f>
        <v/>
      </c>
      <c r="G57" s="39" t="str">
        <f t="shared" si="12"/>
        <v/>
      </c>
      <c r="H57" s="39" t="str">
        <f t="shared" si="12"/>
        <v/>
      </c>
      <c r="I57" s="39" t="str">
        <f t="shared" si="12"/>
        <v/>
      </c>
      <c r="J57" s="39" t="str">
        <f t="shared" si="12"/>
        <v/>
      </c>
      <c r="K57" s="39" t="str">
        <f t="shared" si="12"/>
        <v/>
      </c>
      <c r="L57" s="39" t="str">
        <f t="shared" si="12"/>
        <v/>
      </c>
      <c r="M57" s="39" t="str">
        <f t="shared" si="12"/>
        <v/>
      </c>
      <c r="N57" s="39" t="str">
        <f t="shared" si="12"/>
        <v/>
      </c>
      <c r="O57" s="39" t="str">
        <f t="shared" si="12"/>
        <v/>
      </c>
      <c r="P57" s="39" t="str">
        <f t="shared" si="12"/>
        <v/>
      </c>
      <c r="Q57" s="39" t="str">
        <f t="shared" si="12"/>
        <v/>
      </c>
      <c r="R57" s="39" t="str">
        <f t="shared" si="12"/>
        <v/>
      </c>
      <c r="S57" s="39" t="str">
        <f t="shared" si="12"/>
        <v/>
      </c>
    </row>
    <row r="58" spans="3:19" s="39" customFormat="1" hidden="1" x14ac:dyDescent="0.3">
      <c r="D58" s="44" t="s">
        <v>240</v>
      </c>
      <c r="E58" s="39" t="str">
        <f>_xlfn.TEXTJOIN(CHAR(10),TRUE,E46:E57)</f>
        <v>Adult primary care-
Pediatric primary care-
OB/GYN-
Adult specialist-
Pediatric specialist-
Hospital-
Pharmacy-
Pediatric dental-
other services</v>
      </c>
      <c r="F58" s="39" t="str">
        <f t="shared" ref="F58:S58" si="13">_xlfn.TEXTJOIN(CHAR(10),TRUE,F46:F57)</f>
        <v/>
      </c>
      <c r="G58" s="39" t="str">
        <f t="shared" si="13"/>
        <v/>
      </c>
      <c r="H58" s="39" t="str">
        <f t="shared" si="13"/>
        <v/>
      </c>
      <c r="I58" s="39" t="str">
        <f t="shared" si="13"/>
        <v/>
      </c>
      <c r="J58" s="39" t="str">
        <f t="shared" si="13"/>
        <v/>
      </c>
      <c r="K58" s="39" t="str">
        <f t="shared" si="13"/>
        <v/>
      </c>
      <c r="L58" s="39" t="str">
        <f t="shared" si="13"/>
        <v/>
      </c>
      <c r="M58" s="39" t="str">
        <f t="shared" si="13"/>
        <v/>
      </c>
      <c r="N58" s="39" t="str">
        <f t="shared" si="13"/>
        <v/>
      </c>
      <c r="O58" s="39" t="str">
        <f t="shared" si="13"/>
        <v/>
      </c>
      <c r="P58" s="39" t="str">
        <f t="shared" si="13"/>
        <v/>
      </c>
      <c r="Q58" s="39" t="str">
        <f t="shared" si="13"/>
        <v/>
      </c>
      <c r="R58" s="39" t="str">
        <f t="shared" si="13"/>
        <v/>
      </c>
      <c r="S58" s="39" t="str">
        <f t="shared" si="13"/>
        <v/>
      </c>
    </row>
    <row r="59" spans="3:19" s="39" customFormat="1" hidden="1" x14ac:dyDescent="0.3">
      <c r="D59" s="45" t="s">
        <v>241</v>
      </c>
      <c r="E59" s="39" t="str">
        <f>SUBSTITUTE(E58,"-",", ")</f>
        <v>Adult primary care, 
Pediatric primary care, 
OB/GYN, 
Adult specialist, 
Pediatric specialist, 
Hospital, 
Pharmacy, 
Pediatric dental, 
other services</v>
      </c>
      <c r="F59" s="39" t="str">
        <f t="shared" ref="F59:S59" si="14">SUBSTITUTE(F58,"-",", ")</f>
        <v/>
      </c>
      <c r="G59" s="39" t="str">
        <f t="shared" si="14"/>
        <v/>
      </c>
      <c r="H59" s="39" t="str">
        <f t="shared" si="14"/>
        <v/>
      </c>
      <c r="I59" s="39" t="str">
        <f t="shared" si="14"/>
        <v/>
      </c>
      <c r="J59" s="39" t="str">
        <f t="shared" si="14"/>
        <v/>
      </c>
      <c r="K59" s="39" t="str">
        <f t="shared" si="14"/>
        <v/>
      </c>
      <c r="L59" s="39" t="str">
        <f t="shared" si="14"/>
        <v/>
      </c>
      <c r="M59" s="39" t="str">
        <f t="shared" si="14"/>
        <v/>
      </c>
      <c r="N59" s="39" t="str">
        <f t="shared" si="14"/>
        <v/>
      </c>
      <c r="O59" s="39" t="str">
        <f t="shared" si="14"/>
        <v/>
      </c>
      <c r="P59" s="39" t="str">
        <f t="shared" si="14"/>
        <v/>
      </c>
      <c r="Q59" s="39" t="str">
        <f t="shared" si="14"/>
        <v/>
      </c>
      <c r="R59" s="39" t="str">
        <f t="shared" si="14"/>
        <v/>
      </c>
      <c r="S59" s="39" t="str">
        <f t="shared" si="14"/>
        <v/>
      </c>
    </row>
    <row r="60" spans="3:19" s="39" customFormat="1" hidden="1" x14ac:dyDescent="0.3">
      <c r="C60" s="40"/>
      <c r="D60" s="40"/>
      <c r="E60" s="40"/>
      <c r="F60" s="40"/>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25" right="0.25" top="0.75" bottom="0.75" header="0.3" footer="0.3"/>
  <pageSetup paperSize="5" scale="25" orientation="landscape"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DATA OK: Assurances correctly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IF('I_State&amp;Prog_Info'!E15="","[Program 1]",'I_State&amp;Prog_Info'!E15)</f>
        <v>Physical Health HealthChoices</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IF('I_State&amp;Prog_Info'!E17="","(Placeholder for plan type)",'I_State&amp;Prog_Info'!E17)</f>
        <v>MCO</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IF('I_State&amp;Prog_Info'!E59="","(Placeholder for providers)",'I_State&amp;Prog_Info'!E59)</f>
        <v>Adult primary care, 
Pediatric primary care, 
OB/GYN, 
Adult specialist, 
Pediatric specialist, 
Hospital, 
Pharmacy, 
Pediatric dental, 
other services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IF('I_State&amp;Prog_Info'!E39="","(Placeholder for separate analysis and results document)",'I_State&amp;Prog_Info'!E39)</f>
        <v>Yes, analysis methods and results are contained in a separate document(s)</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IF('I_State&amp;Prog_Info'!E40="","(Placeholder for separate analysis and results document)",'I_State&amp;Prog_Info'!E40)</f>
        <v xml:space="preserve">OPS 5 Annual Report, MPOP Network Snapshot, MPOP Network Adequacy, MPOP Network Geography, MPOP Network Extracts. Medicaid Program Oversight Portal (MPOP) is a real-time software that provides for network adequacy, network geography and network compliance determinations.  Since it is real time and interactive, screen shots would not be expressive.  DHS can arrange for a demonstration with CMS or their designee.  </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IF('I_State&amp;Prog_Info'!E41="","(Placeholder for separate analysis and results document)",'I_State&amp;Prog_Info'!E41)</f>
        <v xml:space="preserve">Ops 5 annual is a dated document {Jan.31 each annum}.  MPOP outflow is not dated because they are real-time, interactive analyses.  Penna. DHS can arrange for a demonstration with CMS and/or their designee. </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6"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t="s">
        <v>205</v>
      </c>
      <c r="F14" s="100" t="s">
        <v>205</v>
      </c>
      <c r="G14" s="100" t="s">
        <v>205</v>
      </c>
      <c r="H14" s="100" t="s">
        <v>205</v>
      </c>
      <c r="I14" s="100" t="s">
        <v>205</v>
      </c>
      <c r="J14" s="100" t="s">
        <v>205</v>
      </c>
      <c r="K14" s="100" t="s">
        <v>205</v>
      </c>
      <c r="L14" s="100" t="s">
        <v>205</v>
      </c>
      <c r="M14" s="100" t="s">
        <v>205</v>
      </c>
      <c r="N14" s="100" t="s">
        <v>205</v>
      </c>
      <c r="O14" s="100" t="s">
        <v>205</v>
      </c>
      <c r="P14" s="100" t="s">
        <v>205</v>
      </c>
      <c r="Q14" s="100" t="s">
        <v>205</v>
      </c>
      <c r="R14" s="100" t="s">
        <v>205</v>
      </c>
      <c r="S14" s="100" t="s">
        <v>205</v>
      </c>
      <c r="T14" s="100" t="s">
        <v>205</v>
      </c>
      <c r="U14" s="100" t="s">
        <v>205</v>
      </c>
      <c r="V14" s="100" t="s">
        <v>205</v>
      </c>
      <c r="W14" s="100" t="s">
        <v>205</v>
      </c>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34.6" x14ac:dyDescent="0.25">
      <c r="A15" s="73" t="s">
        <v>274</v>
      </c>
      <c r="B15" s="48" t="s">
        <v>222</v>
      </c>
      <c r="C15" s="25" t="s">
        <v>134</v>
      </c>
      <c r="D15" s="58" t="s">
        <v>2</v>
      </c>
      <c r="E15" s="123" t="s">
        <v>478</v>
      </c>
      <c r="F15" s="123" t="s">
        <v>477</v>
      </c>
      <c r="G15" s="123" t="s">
        <v>476</v>
      </c>
      <c r="H15" s="123" t="s">
        <v>476</v>
      </c>
      <c r="I15" s="123" t="s">
        <v>475</v>
      </c>
      <c r="J15" s="123" t="s">
        <v>474</v>
      </c>
      <c r="K15" s="123" t="s">
        <v>473</v>
      </c>
      <c r="L15" s="123" t="s">
        <v>472</v>
      </c>
      <c r="M15" s="123" t="s">
        <v>473</v>
      </c>
      <c r="N15" s="123" t="s">
        <v>472</v>
      </c>
      <c r="O15" s="123" t="s">
        <v>470</v>
      </c>
      <c r="P15" s="123" t="s">
        <v>471</v>
      </c>
      <c r="Q15" s="123" t="s">
        <v>470</v>
      </c>
      <c r="R15" s="123" t="s">
        <v>471</v>
      </c>
      <c r="S15" s="123" t="s">
        <v>471</v>
      </c>
      <c r="T15" s="123" t="s">
        <v>470</v>
      </c>
      <c r="U15" s="123" t="s">
        <v>471</v>
      </c>
      <c r="V15" s="123" t="s">
        <v>470</v>
      </c>
      <c r="W15" s="123" t="s">
        <v>468</v>
      </c>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t="s">
        <v>85</v>
      </c>
      <c r="F16" s="101" t="s">
        <v>85</v>
      </c>
      <c r="G16" s="101" t="s">
        <v>83</v>
      </c>
      <c r="H16" s="101" t="s">
        <v>84</v>
      </c>
      <c r="I16" s="101" t="s">
        <v>83</v>
      </c>
      <c r="J16" s="101" t="s">
        <v>84</v>
      </c>
      <c r="K16" s="101" t="s">
        <v>79</v>
      </c>
      <c r="L16" s="101" t="s">
        <v>79</v>
      </c>
      <c r="M16" s="101" t="s">
        <v>80</v>
      </c>
      <c r="N16" s="101" t="s">
        <v>80</v>
      </c>
      <c r="O16" s="101" t="s">
        <v>88</v>
      </c>
      <c r="P16" s="101" t="s">
        <v>88</v>
      </c>
      <c r="Q16" s="101" t="s">
        <v>86</v>
      </c>
      <c r="R16" s="101" t="s">
        <v>86</v>
      </c>
      <c r="S16" s="101" t="s">
        <v>87</v>
      </c>
      <c r="T16" s="101" t="s">
        <v>87</v>
      </c>
      <c r="U16" s="101" t="s">
        <v>454</v>
      </c>
      <c r="V16" s="101" t="s">
        <v>454</v>
      </c>
      <c r="W16" s="101" t="s">
        <v>469</v>
      </c>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t="s">
        <v>206</v>
      </c>
      <c r="F17" s="101" t="s">
        <v>206</v>
      </c>
      <c r="G17" s="101" t="s">
        <v>199</v>
      </c>
      <c r="H17" s="101" t="s">
        <v>202</v>
      </c>
      <c r="I17" s="101" t="s">
        <v>199</v>
      </c>
      <c r="J17" s="101" t="s">
        <v>202</v>
      </c>
      <c r="K17" s="101" t="s">
        <v>199</v>
      </c>
      <c r="L17" s="101" t="s">
        <v>199</v>
      </c>
      <c r="M17" s="101" t="s">
        <v>199</v>
      </c>
      <c r="N17" s="101" t="s">
        <v>199</v>
      </c>
      <c r="O17" s="101" t="s">
        <v>199</v>
      </c>
      <c r="P17" s="101" t="s">
        <v>199</v>
      </c>
      <c r="Q17" s="101" t="s">
        <v>206</v>
      </c>
      <c r="R17" s="101" t="s">
        <v>206</v>
      </c>
      <c r="S17" s="101" t="s">
        <v>202</v>
      </c>
      <c r="T17" s="101" t="s">
        <v>202</v>
      </c>
      <c r="U17" s="101" t="s">
        <v>199</v>
      </c>
      <c r="V17" s="101" t="s">
        <v>199</v>
      </c>
      <c r="W17" s="101" t="s">
        <v>206</v>
      </c>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t="s">
        <v>201</v>
      </c>
      <c r="F18" s="102" t="s">
        <v>198</v>
      </c>
      <c r="G18" s="102" t="s">
        <v>201</v>
      </c>
      <c r="H18" s="102" t="s">
        <v>201</v>
      </c>
      <c r="I18" s="102" t="s">
        <v>198</v>
      </c>
      <c r="J18" s="102" t="s">
        <v>198</v>
      </c>
      <c r="K18" s="102" t="s">
        <v>198</v>
      </c>
      <c r="L18" s="102" t="s">
        <v>201</v>
      </c>
      <c r="M18" s="102" t="s">
        <v>198</v>
      </c>
      <c r="N18" s="102" t="s">
        <v>201</v>
      </c>
      <c r="O18" s="102" t="s">
        <v>198</v>
      </c>
      <c r="P18" s="102" t="s">
        <v>201</v>
      </c>
      <c r="Q18" s="102" t="s">
        <v>198</v>
      </c>
      <c r="R18" s="102" t="s">
        <v>201</v>
      </c>
      <c r="S18" s="102" t="s">
        <v>201</v>
      </c>
      <c r="T18" s="102" t="s">
        <v>198</v>
      </c>
      <c r="U18" s="102" t="s">
        <v>201</v>
      </c>
      <c r="V18" s="102" t="s">
        <v>198</v>
      </c>
      <c r="W18" s="102" t="s">
        <v>326</v>
      </c>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t="s">
        <v>455</v>
      </c>
      <c r="F23" s="96" t="s">
        <v>204</v>
      </c>
      <c r="G23" s="69" t="s">
        <v>311</v>
      </c>
      <c r="H23" s="69" t="s">
        <v>311</v>
      </c>
      <c r="I23" s="69" t="s">
        <v>311</v>
      </c>
      <c r="J23" s="69" t="s">
        <v>203</v>
      </c>
      <c r="K23" s="69" t="s">
        <v>311</v>
      </c>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t="s">
        <v>310</v>
      </c>
      <c r="F24" s="98" t="s">
        <v>310</v>
      </c>
      <c r="G24" s="97" t="s">
        <v>311</v>
      </c>
      <c r="H24" s="97" t="s">
        <v>311</v>
      </c>
      <c r="I24" s="97" t="s">
        <v>311</v>
      </c>
      <c r="J24" s="97" t="s">
        <v>310</v>
      </c>
      <c r="K24" s="97" t="s">
        <v>311</v>
      </c>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t="s">
        <v>456</v>
      </c>
      <c r="F25" s="95" t="s">
        <v>456</v>
      </c>
      <c r="G25" s="95" t="s">
        <v>456</v>
      </c>
      <c r="H25" s="95" t="s">
        <v>456</v>
      </c>
      <c r="I25" s="95" t="s">
        <v>456</v>
      </c>
      <c r="J25" s="95" t="s">
        <v>456</v>
      </c>
      <c r="K25" s="95" t="s">
        <v>456</v>
      </c>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Aetna Better Health</v>
      </c>
      <c r="F29" s="5" t="str">
        <f>IF(F30&lt;&gt;"",F30,"[Plan 2]")</f>
        <v>Vista</v>
      </c>
      <c r="G29" s="5" t="str">
        <f>IF(G30&lt;&gt;"",G30,"[Plan 3]")</f>
        <v>Highmark Whole Care</v>
      </c>
      <c r="H29" s="5" t="str">
        <f>IF(H30&lt;&gt;"",H30,"[Plan 4]")</f>
        <v>Geisinger</v>
      </c>
      <c r="I29" s="5" t="str">
        <f>IF(I30&lt;&gt;"",I30,"[Plan 5]")</f>
        <v>Health Partners Plans</v>
      </c>
      <c r="J29" s="5" t="str">
        <f>IF(J30&lt;&gt;"",J30,"[Plan 6]")</f>
        <v>United Healthcare</v>
      </c>
      <c r="K29" s="5" t="str">
        <f>IF(K30&lt;&gt;"",K30,"[Plan 7]")</f>
        <v>UPMC For You</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t="s">
        <v>457</v>
      </c>
      <c r="F30" s="103" t="s">
        <v>458</v>
      </c>
      <c r="G30" s="100" t="s">
        <v>459</v>
      </c>
      <c r="H30" s="100" t="s">
        <v>460</v>
      </c>
      <c r="I30" s="100" t="s">
        <v>461</v>
      </c>
      <c r="J30" s="100" t="s">
        <v>462</v>
      </c>
      <c r="K30" s="100" t="s">
        <v>463</v>
      </c>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t="s">
        <v>359</v>
      </c>
      <c r="F31" s="100" t="s">
        <v>359</v>
      </c>
      <c r="G31" s="100" t="s">
        <v>359</v>
      </c>
      <c r="H31" s="100" t="s">
        <v>359</v>
      </c>
      <c r="I31" s="100" t="s">
        <v>359</v>
      </c>
      <c r="J31" s="100" t="s">
        <v>359</v>
      </c>
      <c r="K31" s="100" t="s">
        <v>359</v>
      </c>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t="s">
        <v>464</v>
      </c>
      <c r="F32" s="101" t="s">
        <v>464</v>
      </c>
      <c r="G32" s="101" t="s">
        <v>464</v>
      </c>
      <c r="H32" s="101" t="s">
        <v>464</v>
      </c>
      <c r="I32" s="101" t="s">
        <v>464</v>
      </c>
      <c r="J32" s="101" t="s">
        <v>464</v>
      </c>
      <c r="K32" s="101" t="s">
        <v>479</v>
      </c>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t="s">
        <v>456</v>
      </c>
      <c r="F33" s="101" t="s">
        <v>456</v>
      </c>
      <c r="G33" s="101" t="s">
        <v>456</v>
      </c>
      <c r="H33" s="101" t="s">
        <v>456</v>
      </c>
      <c r="I33" s="101" t="s">
        <v>456</v>
      </c>
      <c r="J33" s="101" t="s">
        <v>456</v>
      </c>
      <c r="K33" s="101" t="s">
        <v>456</v>
      </c>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t="s">
        <v>456</v>
      </c>
      <c r="F34" s="101" t="s">
        <v>456</v>
      </c>
      <c r="G34" s="101" t="s">
        <v>456</v>
      </c>
      <c r="H34" s="101" t="s">
        <v>456</v>
      </c>
      <c r="I34" s="101" t="s">
        <v>456</v>
      </c>
      <c r="J34" s="101" t="s">
        <v>456</v>
      </c>
      <c r="K34" s="101" t="s">
        <v>456</v>
      </c>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1" t="s">
        <v>456</v>
      </c>
      <c r="F35" s="101" t="s">
        <v>456</v>
      </c>
      <c r="G35" s="101" t="s">
        <v>456</v>
      </c>
      <c r="H35" s="101" t="s">
        <v>456</v>
      </c>
      <c r="I35" s="101" t="s">
        <v>456</v>
      </c>
      <c r="J35" s="101" t="s">
        <v>456</v>
      </c>
      <c r="K35" s="101" t="s">
        <v>456</v>
      </c>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65" t="s">
        <v>465</v>
      </c>
      <c r="F36" s="165" t="s">
        <v>465</v>
      </c>
      <c r="G36" s="165" t="s">
        <v>465</v>
      </c>
      <c r="H36" s="165" t="s">
        <v>465</v>
      </c>
      <c r="I36" s="165" t="s">
        <v>465</v>
      </c>
      <c r="J36" s="165" t="s">
        <v>465</v>
      </c>
      <c r="K36" s="165" t="s">
        <v>465</v>
      </c>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t="s">
        <v>465</v>
      </c>
      <c r="F37" s="103" t="s">
        <v>465</v>
      </c>
      <c r="G37" s="103" t="s">
        <v>465</v>
      </c>
      <c r="H37" s="103" t="s">
        <v>465</v>
      </c>
      <c r="I37" s="103" t="s">
        <v>465</v>
      </c>
      <c r="J37" s="103" t="s">
        <v>465</v>
      </c>
      <c r="K37" s="103" t="s">
        <v>465</v>
      </c>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t="s">
        <v>359</v>
      </c>
      <c r="F38" s="100" t="s">
        <v>359</v>
      </c>
      <c r="G38" s="100" t="s">
        <v>359</v>
      </c>
      <c r="H38" s="124" t="s">
        <v>359</v>
      </c>
      <c r="I38" s="100" t="s">
        <v>359</v>
      </c>
      <c r="J38" s="100" t="s">
        <v>359</v>
      </c>
      <c r="K38" s="100" t="s">
        <v>359</v>
      </c>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409.6" x14ac:dyDescent="0.25">
      <c r="A39" s="49" t="s">
        <v>287</v>
      </c>
      <c r="B39" s="25" t="s">
        <v>356</v>
      </c>
      <c r="C39" s="48" t="s">
        <v>371</v>
      </c>
      <c r="D39" s="32" t="s">
        <v>2</v>
      </c>
      <c r="E39" s="124" t="s">
        <v>482</v>
      </c>
      <c r="F39" s="124" t="s">
        <v>484</v>
      </c>
      <c r="G39" s="124" t="s">
        <v>485</v>
      </c>
      <c r="H39" s="124" t="s">
        <v>481</v>
      </c>
      <c r="I39" s="124" t="s">
        <v>483</v>
      </c>
      <c r="J39" s="124" t="s">
        <v>486</v>
      </c>
      <c r="K39" s="124" t="s">
        <v>480</v>
      </c>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t="s">
        <v>456</v>
      </c>
      <c r="F40" s="100" t="s">
        <v>456</v>
      </c>
      <c r="G40" s="100" t="s">
        <v>456</v>
      </c>
      <c r="H40" s="100" t="s">
        <v>456</v>
      </c>
      <c r="I40" s="100" t="s">
        <v>456</v>
      </c>
      <c r="J40" s="100" t="s">
        <v>456</v>
      </c>
      <c r="K40" s="100" t="s">
        <v>456</v>
      </c>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t="s">
        <v>456</v>
      </c>
      <c r="F41" s="100" t="s">
        <v>456</v>
      </c>
      <c r="G41" s="100" t="s">
        <v>456</v>
      </c>
      <c r="H41" s="100" t="s">
        <v>456</v>
      </c>
      <c r="I41" s="100" t="s">
        <v>456</v>
      </c>
      <c r="J41" s="100" t="s">
        <v>456</v>
      </c>
      <c r="K41" s="100" t="s">
        <v>456</v>
      </c>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0" t="s">
        <v>456</v>
      </c>
      <c r="F42" s="100" t="s">
        <v>456</v>
      </c>
      <c r="G42" s="100" t="s">
        <v>456</v>
      </c>
      <c r="H42" s="100" t="s">
        <v>456</v>
      </c>
      <c r="I42" s="100" t="s">
        <v>456</v>
      </c>
      <c r="J42" s="100" t="s">
        <v>456</v>
      </c>
      <c r="K42" s="100" t="s">
        <v>456</v>
      </c>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xWindow="631" yWindow="843" count="1">
    <dataValidation allowBlank="1" showInputMessage="1" prompt="To enter free text, select cell and type - do not click into cell" sqref="E15:CZ15" xr:uid="{00000000-0002-0000-0200-000000000000}"/>
  </dataValidations>
  <pageMargins left="0.25" right="0.25" top="0.75" bottom="0.75" header="0.3" footer="0.3"/>
  <pageSetup paperSize="5" scale="15" orientation="landscape" r:id="rId1"/>
  <ignoredErrors>
    <ignoredError sqref="C3" unlockedFormula="1"/>
  </ignoredErrors>
  <extLst>
    <ext xmlns:x14="http://schemas.microsoft.com/office/spreadsheetml/2009/9/main" uri="{CCE6A557-97BC-4b89-ADB6-D9C93CAAB3DF}">
      <x14:dataValidations xmlns:xm="http://schemas.microsoft.com/office/excel/2006/main" xWindow="631" yWindow="843"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IF('I_State&amp;Prog_Info'!F15="","[Program 2]",'I_State&amp;Prog_Info'!F15)</f>
        <v>[Program 2]</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IF('I_State&amp;Prog_Info'!F17="","(Placeholder for plan type)",'I_State&amp;Prog_Info'!F17)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IF('I_State&amp;Prog_Info'!F59="","(Placeholder for providers)",'I_State&amp;Prog_Info'!F59)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IF('I_State&amp;Prog_Info'!F39="","(Placeholder for separate analysis and results document)",'I_State&amp;Prog_Info'!F39)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IF('I_State&amp;Prog_Info'!F40="","(Placeholder for separate analysis and results document)",'I_State&amp;Prog_Info'!F40)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IF('I_State&amp;Prog_Info'!F41="","(Placeholder for separate analysis and results document)",'I_State&amp;Prog_Info'!F41)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CAE70EF1-8E16-43C7-A7E6-DE8926998CC9}"/>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IF('I_State&amp;Prog_Info'!G15="","[Program 3]",'I_State&amp;Prog_Info'!G15)</f>
        <v>[Program 3]</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IF('I_State&amp;Prog_Info'!G17="","(Placeholder for plan type)",'I_State&amp;Prog_Info'!G17)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IF('I_State&amp;Prog_Info'!G59="","(Placeholder for providers)",'I_State&amp;Prog_Info'!G59)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IF('I_State&amp;Prog_Info'!G39="","(Placeholder for separate analysis and results document)",'I_State&amp;Prog_Info'!G39)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IF('I_State&amp;Prog_Info'!G40="","(Placeholder for separate analysis and results document)",'I_State&amp;Prog_Info'!G40)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IF('I_State&amp;Prog_Info'!G41="","(Placeholder for separate analysis and results document)",'I_State&amp;Prog_Info'!G41)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143838C-16AC-4BE0-8CAB-2ED855727934}"/>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IF('I_State&amp;Prog_Info'!H15="","[Program 4]",'I_State&amp;Prog_Info'!H15)</f>
        <v>[Program 4]</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1" customHeight="1" x14ac:dyDescent="0.25">
      <c r="A4" s="193" t="s">
        <v>317</v>
      </c>
      <c r="B4" s="194"/>
      <c r="C4" s="92" t="str">
        <f>IF('I_State&amp;Prog_Info'!H17="","(Placeholder for plan type)",'I_State&amp;Prog_Info'!H17)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IF('I_State&amp;Prog_Info'!H59="","(Placeholder for providers)",'I_State&amp;Prog_Info'!H59)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IF('I_State&amp;Prog_Info'!H39="","(Placeholder for separate analysis and results document)",'I_State&amp;Prog_Info'!H39)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IF('I_State&amp;Prog_Info'!H40="","(Placeholder for separate analysis and results document)",'I_State&amp;Prog_Info'!H40)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IF('I_State&amp;Prog_Info'!H41="","(Placeholder for separate analysis and results document)",'I_State&amp;Prog_Info'!H41)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xr:uid="{18D86A26-FBE8-414E-AB15-4F9343D2974D}">
          <x14:formula1>
            <xm:f>'Set Values'!$K$3:$K$10</xm:f>
          </x14:formula1>
          <xm:sqref>E23:L23</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xr:uid="{C9498449-5E16-4AA4-86B2-58D705AF1BD9}">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sheetPr>
    <pageSetUpPr fitToPage="1"/>
  </sheetPr>
  <dimension ref="A1:CZ135"/>
  <sheetViews>
    <sheetView showGridLines="0" tabSelected="1"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IF('I_State&amp;Prog_Info'!I15="","[Program 5]",'I_State&amp;Prog_Info'!I15)</f>
        <v>[Program 5]</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IF('I_State&amp;Prog_Info'!I17="","(Placeholder for plan type)",'I_State&amp;Prog_Info'!I17)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IF('I_State&amp;Prog_Info'!I59="","(Placeholder for providers)",'I_State&amp;Prog_Info'!I59)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IF('I_State&amp;Prog_Info'!I39="","(Placeholder for separate analysis and results document)",'I_State&amp;Prog_Info'!I39)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IF('I_State&amp;Prog_Info'!I40="","(Placeholder for separate analysis and results document)",'I_State&amp;Prog_Info'!I40)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IF('I_State&amp;Prog_Info'!I41="","(Placeholder for separate analysis and results document)",'I_State&amp;Prog_Info'!I41)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1C06A35-F759-4EF0-801D-8E42BD234408}"/>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IF('I_State&amp;Prog_Info'!J15="","[Program 6]",'I_State&amp;Prog_Info'!J15)</f>
        <v>[Program 6]</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IF('I_State&amp;Prog_Info'!J17="","(Placeholder for plan type)",'I_State&amp;Prog_Info'!J17)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IF('I_State&amp;Prog_Info'!J59="","(Placeholder for providers)",'I_State&amp;Prog_Info'!J59)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IF('I_State&amp;Prog_Info'!J39="","(Placeholder for separate analysis and results document)",'I_State&amp;Prog_Info'!J39)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IF('I_State&amp;Prog_Info'!J40="","(Placeholder for separate analysis and results document)",'I_State&amp;Prog_Info'!J40)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IF('I_State&amp;Prog_Info'!J41="","(Placeholder for separate analysis and results document)",'I_State&amp;Prog_Info'!J41)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sheetPr>
    <pageSetUpPr fitToPage="1"/>
  </sheetPr>
  <dimension ref="A1:CZ135"/>
  <sheetViews>
    <sheetView showGridLines="0" zoomScale="85" zoomScaleNormal="85" workbookViewId="0">
      <selection sqref="A1:AR42"/>
    </sheetView>
  </sheetViews>
  <sheetFormatPr defaultColWidth="9.33203125" defaultRowHeight="13.8" x14ac:dyDescent="0.25"/>
  <cols>
    <col min="1" max="1" width="7.5546875" style="6" customWidth="1"/>
    <col min="2" max="2" width="39.5546875" style="6" customWidth="1"/>
    <col min="3" max="3" width="71.5546875" style="76" customWidth="1"/>
    <col min="4" max="4" width="29.44140625" style="76" customWidth="1"/>
    <col min="5" max="12" width="24.6640625" style="76" customWidth="1"/>
    <col min="13" max="44" width="20.5546875" style="76" customWidth="1"/>
    <col min="45" max="105" width="20.5546875" style="6" customWidth="1"/>
    <col min="106" max="16384" width="9.33203125" style="6"/>
  </cols>
  <sheetData>
    <row r="1" spans="1:104" ht="28.5" customHeight="1" x14ac:dyDescent="0.3">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3">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5">
      <c r="A3" s="158" t="s">
        <v>236</v>
      </c>
      <c r="B3" s="159"/>
      <c r="C3" s="160" t="str">
        <f>IF('I_State&amp;Prog_Info'!K15="","[Program 7]",'I_State&amp;Prog_Info'!K15)</f>
        <v>[Program 7]</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5">
      <c r="A4" s="193" t="s">
        <v>317</v>
      </c>
      <c r="B4" s="194"/>
      <c r="C4" s="92" t="str">
        <f>IF('I_State&amp;Prog_Info'!K17="","(Placeholder for plan type)",'I_State&amp;Prog_Info'!K17)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5">
      <c r="A5" s="193" t="s">
        <v>318</v>
      </c>
      <c r="B5" s="194"/>
      <c r="C5" s="92" t="str">
        <f>IF('I_State&amp;Prog_Info'!K59="","(Placeholder for providers)",'I_State&amp;Prog_Info'!K59)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5">
      <c r="A6" s="193" t="s">
        <v>319</v>
      </c>
      <c r="B6" s="194"/>
      <c r="C6" s="93" t="str">
        <f>IF('I_State&amp;Prog_Info'!K39="","(Placeholder for separate analysis and results document)",'I_State&amp;Prog_Info'!K39)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5">
      <c r="A7" s="193" t="s">
        <v>424</v>
      </c>
      <c r="B7" s="194"/>
      <c r="C7" s="93" t="str">
        <f>IF('I_State&amp;Prog_Info'!K40="","(Placeholder for separate analysis and results document)",'I_State&amp;Prog_Info'!K40)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3">
      <c r="A8" s="197" t="s">
        <v>425</v>
      </c>
      <c r="B8" s="198"/>
      <c r="C8" s="94" t="str">
        <f>IF('I_State&amp;Prog_Info'!K41="","(Placeholder for separate analysis and results document)",'I_State&amp;Prog_Info'!K41)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5">
      <c r="A9" s="195" t="s">
        <v>400</v>
      </c>
      <c r="B9" s="195"/>
      <c r="C9" s="195"/>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5">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45">
      <c r="A11" s="196" t="s">
        <v>242</v>
      </c>
      <c r="B11" s="196"/>
      <c r="C11" s="196"/>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0" t="s">
        <v>322</v>
      </c>
      <c r="B12" s="180"/>
      <c r="C12" s="180"/>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5">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7.6" x14ac:dyDescent="0.25">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7.6" x14ac:dyDescent="0.25">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7.6" x14ac:dyDescent="0.25">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7.6" x14ac:dyDescent="0.25">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8.2" thickBot="1" x14ac:dyDescent="0.3">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5">
      <c r="A19" s="146" t="s">
        <v>448</v>
      </c>
      <c r="B19" s="46"/>
      <c r="C19" s="46"/>
      <c r="D19" s="46"/>
    </row>
    <row r="20" spans="1:104" ht="43.5" customHeight="1" thickBot="1" x14ac:dyDescent="0.45">
      <c r="A20" s="196" t="s">
        <v>290</v>
      </c>
      <c r="B20" s="196"/>
      <c r="C20" s="196"/>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3" t="s">
        <v>351</v>
      </c>
      <c r="B21" s="183"/>
      <c r="C21" s="183"/>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5">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5">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5">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3">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5">
      <c r="A26" s="148" t="s">
        <v>448</v>
      </c>
      <c r="C26" s="6"/>
      <c r="D26" s="6"/>
      <c r="E26" s="6"/>
      <c r="F26" s="6"/>
      <c r="G26" s="6"/>
      <c r="H26" s="6"/>
      <c r="I26" s="6"/>
      <c r="J26" s="6"/>
      <c r="K26" s="6"/>
      <c r="L26" s="6"/>
    </row>
    <row r="27" spans="1:104" ht="28.5" customHeight="1" thickBot="1" x14ac:dyDescent="0.45">
      <c r="A27" s="192" t="s">
        <v>234</v>
      </c>
      <c r="B27" s="192"/>
      <c r="C27" s="192"/>
      <c r="D27" s="3"/>
      <c r="E27" s="6"/>
      <c r="F27" s="6"/>
      <c r="G27" s="6"/>
      <c r="H27" s="6"/>
      <c r="I27" s="6"/>
      <c r="J27" s="6"/>
      <c r="K27" s="6"/>
      <c r="L27" s="6"/>
    </row>
    <row r="28" spans="1:104" ht="36" customHeight="1" x14ac:dyDescent="0.25">
      <c r="A28" s="190" t="s">
        <v>357</v>
      </c>
      <c r="B28" s="191"/>
      <c r="C28" s="191"/>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5">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5">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5">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5">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5">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5">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5">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5">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5">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5">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69" x14ac:dyDescent="0.25">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5">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5">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3">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5">
      <c r="A43" s="148"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3075C642EC564689035CD452565614" ma:contentTypeVersion="1" ma:contentTypeDescription="Create a new document." ma:contentTypeScope="" ma:versionID="1657813d08728959e05dd1900238b4d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2.xml><?xml version="1.0" encoding="utf-8"?>
<ds:datastoreItem xmlns:ds="http://schemas.openxmlformats.org/officeDocument/2006/customXml" ds:itemID="{93E031B2-69A1-4B20-BD4F-7509A6DC2F3D}"/>
</file>

<file path=customXml/itemProps3.xml><?xml version="1.0" encoding="utf-8"?>
<ds:datastoreItem xmlns:ds="http://schemas.openxmlformats.org/officeDocument/2006/customXml" ds:itemID="{D3D8E59B-BF42-402C-8054-ADAE42B327B5}">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87c70f9-ce00-4b4f-8430-823df24ad0b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66</vt:i4>
      </vt:variant>
    </vt:vector>
  </HeadingPairs>
  <TitlesOfParts>
    <vt:vector size="84"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'I_State&amp;Prog_Info'!Print_Area</vt:lpstr>
      <vt:lpstr>II_Prog_1!Print_Area</vt:lpstr>
      <vt:lpstr>II_Prog_10!Print_Area</vt:lpstr>
      <vt:lpstr>II_Prog_11!Print_Area</vt:lpstr>
      <vt:lpstr>II_Prog_12!Print_Area</vt:lpstr>
      <vt:lpstr>II_Prog_13!Print_Area</vt:lpstr>
      <vt:lpstr>II_Prog_14!Print_Area</vt:lpstr>
      <vt:lpstr>II_Prog_15!Print_Area</vt:lpstr>
      <vt:lpstr>II_Prog_2!Print_Area</vt:lpstr>
      <vt:lpstr>II_Prog_3!Print_Area</vt:lpstr>
      <vt:lpstr>II_Prog_4!Print_Area</vt:lpstr>
      <vt:lpstr>II_Prog_5!Print_Area</vt:lpstr>
      <vt:lpstr>II_Prog_6!Print_Area</vt:lpstr>
      <vt:lpstr>II_Prog_7!Print_Area</vt:lpstr>
      <vt:lpstr>II_Prog_8!Print_Area</vt:lpstr>
      <vt:lpstr>II_Prog_9!Print_Area</vt:lpstr>
      <vt:lpstr>Instructions!Print_Area</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cp:lastModifiedBy>Lowe, Carrie</cp:lastModifiedBy>
  <cp:lastPrinted>2023-07-03T18:14:54Z</cp:lastPrinted>
  <dcterms:created xsi:type="dcterms:W3CDTF">2020-07-01T16:29:44Z</dcterms:created>
  <dcterms:modified xsi:type="dcterms:W3CDTF">2023-07-03T18:15:09Z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0x010100DE3075C642EC564689035CD452565614</vt:lpwstr>
  </property>
  <property fmtid="{D5CDD505-2E9C-101B-9397-08002B2CF9AE}" pid="3" name="Order">
    <vt:r8>10900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