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tables/table31.xml" ContentType="application/vnd.openxmlformats-officedocument.spreadsheetml.table+xml"/>
  <Override PartName="/xl/comments1.xml" ContentType="application/vnd.openxmlformats-officedocument.spreadsheetml.comments+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comments2.xml" ContentType="application/vnd.openxmlformats-officedocument.spreadsheetml.comments+xml"/>
  <Override PartName="/xl/tables/table68.xml" ContentType="application/vnd.openxmlformats-officedocument.spreadsheetml.table+xml"/>
  <Override PartName="/xl/tables/table6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pagov-my.sharepoint.com/personal/dyabut_pa_gov/Documents/Desktop/Quick Saves/"/>
    </mc:Choice>
  </mc:AlternateContent>
  <xr:revisionPtr revIDLastSave="0" documentId="8_{1E2D629A-5361-4CA0-B83E-39F5A62743CE}" xr6:coauthVersionLast="47" xr6:coauthVersionMax="47" xr10:uidLastSave="{00000000-0000-0000-0000-000000000000}"/>
  <workbookProtection workbookAlgorithmName="SHA-512" workbookHashValue="Pw9uUhXzO+x4OZcjtQLE3OxH67mJo3iW51Ec0tyjwN/ecCcgqZCf0EGEiABHmblPk7WNLIk4diAF50zy40Jjqg==" workbookSaltValue="9h8i5bItWPMr2RzIWYc+8g==" workbookSpinCount="100000" lockStructure="1"/>
  <bookViews>
    <workbookView xWindow="-120" yWindow="-120" windowWidth="29040" windowHeight="15720" tabRatio="704" firstSheet="2" activeTab="9" xr2:uid="{6505AC9F-066A-4411-AB78-ADD84965DEC9}"/>
  </bookViews>
  <sheets>
    <sheet name="table_templates_archive" sheetId="32" state="hidden" r:id="rId1"/>
    <sheet name="table_templates" sheetId="171" state="hidden" r:id="rId2"/>
    <sheet name="Instructions" sheetId="25" r:id="rId3"/>
    <sheet name="Historic Data" sheetId="20" r:id="rId4"/>
    <sheet name="Rebasing" sheetId="18" r:id="rId5"/>
    <sheet name="WOW" sheetId="22" r:id="rId6"/>
    <sheet name="WW" sheetId="23" r:id="rId7"/>
    <sheet name="Summary" sheetId="21" r:id="rId8"/>
    <sheet name="Demonstration-Specific Notes" sheetId="31" r:id="rId9"/>
    <sheet name="Executive Summary" sheetId="29" r:id="rId10"/>
    <sheet name="serv_infra_base" sheetId="116" state="hidden" r:id="rId11"/>
    <sheet name="existing_hypo" sheetId="33" state="hidden" r:id="rId12"/>
    <sheet name="new_only" sheetId="28" state="hidden" r:id="rId13"/>
    <sheet name="Dropdown" sheetId="14" state="hidden" r:id="rId14"/>
    <sheet name="meg_names" sheetId="26" state="hidden" r:id="rId15"/>
    <sheet name="dy_names" sheetId="27" state="hidden" r:id="rId16"/>
  </sheets>
  <externalReferences>
    <externalReference r:id="rId17"/>
    <externalReference r:id="rId18"/>
  </externalReferences>
  <definedNames>
    <definedName name="__123Graph_A" hidden="1">[1]General!$AC$35:$AO$35</definedName>
    <definedName name="__123Graph_AAUTHS" hidden="1">[1]General!$AC$57:$AC$65</definedName>
    <definedName name="__123Graph_AIPIBNR" hidden="1">[1]General!$AF$49:$AO$49</definedName>
    <definedName name="__123Graph_ATOTAL" hidden="1">[1]General!$AC$10:$AO$10</definedName>
    <definedName name="__123Graph_ATYPEA" hidden="1">[1]General!$AC$10:$AO$10</definedName>
    <definedName name="__123Graph_ATYPED" hidden="1">[1]General!$AC$15:$AO$15</definedName>
    <definedName name="__123Graph_ATYPEE" hidden="1">[1]General!$AC$20:$AO$20</definedName>
    <definedName name="__123Graph_ATYPEI" hidden="1">[1]General!$AC$25:$AO$25</definedName>
    <definedName name="__123Graph_ATYPEM" hidden="1">[1]General!$AC$30:$AO$30</definedName>
    <definedName name="__123Graph_ATYPEP" hidden="1">[1]General!$AC$35:$AO$35</definedName>
    <definedName name="__123Graph_ATYPER" hidden="1">[1]General!$AC$40:$AO$40</definedName>
    <definedName name="__123Graph_ATYPESUM" hidden="1">[1]General!$AC$45:$AO$45</definedName>
    <definedName name="__123Graph_B" hidden="1">[1]General!$AC$14:$AO$14</definedName>
    <definedName name="__123Graph_BAUTHS" hidden="1">[1]General!$AE$57:$AE$65</definedName>
    <definedName name="__123Graph_BTOTAL" hidden="1">[1]General!$AC$15:$AO$15</definedName>
    <definedName name="__123Graph_BTYPED" hidden="1">[1]General!$AC$14:$AO$14</definedName>
    <definedName name="__123Graph_BTYPEE" hidden="1">[1]General!$AC$14:$AO$14</definedName>
    <definedName name="__123Graph_BTYPEI" hidden="1">[1]General!$AC$14:$AO$14</definedName>
    <definedName name="__123Graph_BTYPEM" hidden="1">[1]General!$AC$14:$AO$14</definedName>
    <definedName name="__123Graph_BTYPEP" hidden="1">[1]General!$AC$14:$AO$14</definedName>
    <definedName name="__123Graph_BTYPER" hidden="1">[1]General!$AC$14:$AO$14</definedName>
    <definedName name="__123Graph_BTYPESUM" hidden="1">[1]General!$AC$14:$AO$14</definedName>
    <definedName name="__123Graph_CAUTHS" hidden="1">[1]General!$AF$57:$AF$65</definedName>
    <definedName name="__123Graph_CTOTAL" hidden="1">[1]General!$AC$20:$AO$20</definedName>
    <definedName name="__123Graph_DAUTHS" hidden="1">[1]General!$AG$57:$AG$65</definedName>
    <definedName name="__123Graph_DIPIBNR" hidden="1">[1]General!$AF$51:$AO$51</definedName>
    <definedName name="__123Graph_DTOTAL" hidden="1">[1]General!$AC$25:$AO$25</definedName>
    <definedName name="__123Graph_EAUTHS" hidden="1">[1]General!$AH$57:$AH$65</definedName>
    <definedName name="__123Graph_ETOTAL" hidden="1">[1]General!$AC$35:$AO$35</definedName>
    <definedName name="__123Graph_FAUTHS" hidden="1">[1]General!$AI$57:$AI$65</definedName>
    <definedName name="__123Graph_FTOTAL" hidden="1">[1]General!$AC$40:$AO$40</definedName>
    <definedName name="__123Graph_LBL_A" hidden="1">[1]General!$AC$35:$AO$35</definedName>
    <definedName name="__123Graph_LBL_AIPIBNR" hidden="1">[1]General!$AF$49:$AO$49</definedName>
    <definedName name="__123Graph_LBL_ATYPEA" hidden="1">[1]General!$AC$10:$AO$10</definedName>
    <definedName name="__123Graph_LBL_ATYPED" hidden="1">[1]General!$AC$15:$AO$15</definedName>
    <definedName name="__123Graph_LBL_ATYPEE" hidden="1">[1]General!$AC$20:$AO$20</definedName>
    <definedName name="__123Graph_LBL_ATYPEI" hidden="1">[1]General!$AC$25:$AO$25</definedName>
    <definedName name="__123Graph_LBL_ATYPEM" hidden="1">[1]General!$AC$30:$AO$30</definedName>
    <definedName name="__123Graph_LBL_ATYPEP" hidden="1">[1]General!$AC$35:$AO$35</definedName>
    <definedName name="__123Graph_LBL_ATYPER" hidden="1">[1]General!$AC$40:$AO$40</definedName>
    <definedName name="__123Graph_LBL_ATYPESUM" hidden="1">[1]General!$AC$45:$AO$45</definedName>
    <definedName name="__123Graph_LBL_B" hidden="1">[1]General!$AC$15:$AO$15</definedName>
    <definedName name="__123Graph_LBL_BTYPED" hidden="1">[1]General!$AC$15:$AO$15</definedName>
    <definedName name="__123Graph_LBL_BTYPEE" hidden="1">[1]General!$AC$15:$AO$15</definedName>
    <definedName name="__123Graph_LBL_BTYPEI" hidden="1">[1]General!$AC$15:$AO$15</definedName>
    <definedName name="__123Graph_LBL_BTYPEM" hidden="1">[1]General!$AC$15:$AO$15</definedName>
    <definedName name="__123Graph_LBL_BTYPEP" hidden="1">[1]General!$AC$15:$AO$15</definedName>
    <definedName name="__123Graph_LBL_BTYPER" hidden="1">[1]General!$AC$15:$AO$15</definedName>
    <definedName name="__123Graph_LBL_BTYPESUM" hidden="1">[1]General!$AC$15:$AO$15</definedName>
    <definedName name="__123Graph_LBL_DIPIBNR" hidden="1">[1]General!$AF$51:$AO$51</definedName>
    <definedName name="__123Graph_XAUTHS" hidden="1">[1]General!$AA$57:$AA$65</definedName>
    <definedName name="__123Graph_XIPIBNR" hidden="1">[1]General!$AF$5:$AO$5</definedName>
    <definedName name="__123Graph_XTOTAL" hidden="1">[1]General!$AC$6:$AO$6</definedName>
    <definedName name="_Fill" localSheetId="3" hidden="1">#REF!</definedName>
    <definedName name="_Fill" localSheetId="4" hidden="1">#REF!</definedName>
    <definedName name="_Fill" localSheetId="7" hidden="1">#REF!</definedName>
    <definedName name="_Fill" localSheetId="5" hidden="1">#REF!</definedName>
    <definedName name="_Fill" localSheetId="6" hidden="1">#REF!</definedName>
    <definedName name="_Fill" hidden="1">#REF!</definedName>
    <definedName name="_xlnm._FilterDatabase" localSheetId="7" hidden="1">Summary!$A$20:$B$27</definedName>
    <definedName name="_Key1" localSheetId="3" hidden="1">#REF!</definedName>
    <definedName name="_Key1" localSheetId="4" hidden="1">#REF!</definedName>
    <definedName name="_Key1" localSheetId="7" hidden="1">#REF!</definedName>
    <definedName name="_Key1" localSheetId="5" hidden="1">#REF!</definedName>
    <definedName name="_Key1" localSheetId="6" hidden="1">#REF!</definedName>
    <definedName name="_Key1" hidden="1">#REF!</definedName>
    <definedName name="_Order1" hidden="1">0</definedName>
    <definedName name="_Order2" hidden="1">0</definedName>
    <definedName name="_qry07012011" localSheetId="3">#REF!</definedName>
    <definedName name="_qry07012011" localSheetId="4">#REF!</definedName>
    <definedName name="_qry07012011" localSheetId="7">#REF!</definedName>
    <definedName name="_qry07012011" localSheetId="5">#REF!</definedName>
    <definedName name="_qry07012011" localSheetId="6">#REF!</definedName>
    <definedName name="_qry07012011">#REF!</definedName>
    <definedName name="AccessDatabase" hidden="1">"G:\1_Intellectual Capital\Claims Probability Distributions\Version 2 (New NC)\RateRanges_4.mdb"</definedName>
    <definedName name="agg_pmpm">Dropdown!$A$13:$A$14</definedName>
    <definedName name="dy_names">dy_names!$A:$A</definedName>
    <definedName name="existing_hypo">existing_hypo!$A:$A</definedName>
    <definedName name="expenses">Instructions!$B:$B</definedName>
    <definedName name="main_hypo">Dropdown!$A$9:$A$10</definedName>
    <definedName name="meg_names">meg_names!$A:$A</definedName>
    <definedName name="non_cap" localSheetId="3">#REF!</definedName>
    <definedName name="non_cap" localSheetId="4">#REF!</definedName>
    <definedName name="non_cap" localSheetId="7">#REF!</definedName>
    <definedName name="non_cap" localSheetId="5">#REF!</definedName>
    <definedName name="non_cap" localSheetId="6">#REF!</definedName>
    <definedName name="non_cap">#REF!</definedName>
    <definedName name="numeric_dropdown">Dropdown!$F$2:$F$11</definedName>
    <definedName name="PopCache_GL_INTERFACE_REFERENCE7" hidden="1">[2]PopCache!$A$1:$A$2</definedName>
    <definedName name="PopStatus" localSheetId="4">#REF!</definedName>
    <definedName name="PopStatus">Dropdown!$A$2:$A$4</definedName>
    <definedName name="PopStatus_new">#REF!</definedName>
    <definedName name="wow_dropdown">Dropdown!#REF!</definedName>
    <definedName name="wow_ww">Dropdown!$A$17:$A$19</definedName>
    <definedName name="wrn.financials." localSheetId="8"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4"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hidden="1">{#N/A,#N/A,FALSE,"Combined";#N/A,#N/A,FALSE,"LA Combined";#N/A,#N/A,FALSE,"Los Angeles";#N/A,#N/A,FALSE,"FHills";#N/A,#N/A,FALSE,"Molina";#N/A,#N/A,FALSE,"Universal";#N/A,#N/A,FALSE,"LA Dental";#N/A,#N/A,FALSE,"San Bernardino";#N/A,#N/A,FALSE,"RS dental";#N/A,#N/A,FALSE,"San Diego";#N/A,#N/A,FALSE,"Sacramento";#N/A,#N/A,FALSE,"Contra Costa";#N/A,#N/A,FALSE,"Fresno"}</definedName>
    <definedName name="wrn.kairen." localSheetId="8"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4"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renewal." localSheetId="8"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4"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4" i="21" l="1"/>
  <c r="G32" i="31" l="1"/>
  <c r="F32" i="31"/>
  <c r="E32" i="31"/>
  <c r="D32" i="31"/>
  <c r="I32" i="31"/>
  <c r="H7" i="31"/>
  <c r="G7" i="31"/>
  <c r="J27" i="22"/>
  <c r="J28" i="22"/>
  <c r="E7" i="31"/>
  <c r="F7" i="31"/>
  <c r="H31" i="31" l="1"/>
  <c r="G31" i="31"/>
  <c r="F31" i="31"/>
  <c r="E31" i="31"/>
  <c r="D31" i="31"/>
  <c r="I31" i="31" l="1"/>
  <c r="I7" i="31"/>
  <c r="I9" i="31"/>
  <c r="I6" i="31"/>
  <c r="D8" i="31" l="1"/>
  <c r="D10" i="31" s="1"/>
  <c r="B8" i="23"/>
  <c r="H10" i="23"/>
  <c r="G10" i="23"/>
  <c r="F10" i="23"/>
  <c r="E10" i="23"/>
  <c r="D10" i="23"/>
  <c r="C10" i="23"/>
  <c r="H9" i="23"/>
  <c r="H11" i="23" s="1"/>
  <c r="F57" i="21" s="1"/>
  <c r="F58" i="21" s="1"/>
  <c r="G9" i="23"/>
  <c r="F9" i="23"/>
  <c r="F11" i="23" s="1"/>
  <c r="D57" i="21" s="1"/>
  <c r="D58" i="21" s="1"/>
  <c r="E9" i="23"/>
  <c r="E11" i="23" s="1"/>
  <c r="C57" i="21" s="1"/>
  <c r="C58" i="21" s="1"/>
  <c r="D9" i="23"/>
  <c r="C9" i="23"/>
  <c r="J9" i="22"/>
  <c r="I11" i="22"/>
  <c r="F51" i="21" s="1"/>
  <c r="F52" i="21" s="1"/>
  <c r="H11" i="22"/>
  <c r="E51" i="21" s="1"/>
  <c r="E52" i="21" s="1"/>
  <c r="G11" i="22"/>
  <c r="D51" i="21" s="1"/>
  <c r="D52" i="21" s="1"/>
  <c r="F11" i="22"/>
  <c r="C51" i="21" s="1"/>
  <c r="C52" i="21" s="1"/>
  <c r="E11" i="22"/>
  <c r="F69" i="21"/>
  <c r="F70" i="21" s="1"/>
  <c r="E69" i="21"/>
  <c r="E70" i="21" s="1"/>
  <c r="D69" i="21"/>
  <c r="D70" i="21" s="1"/>
  <c r="C69" i="21"/>
  <c r="C70" i="21" s="1"/>
  <c r="B69" i="21"/>
  <c r="B70" i="21" s="1"/>
  <c r="B16" i="23"/>
  <c r="H17" i="23"/>
  <c r="F75" i="21" s="1"/>
  <c r="F76" i="21" s="1"/>
  <c r="G17" i="23"/>
  <c r="E75" i="21" s="1"/>
  <c r="E76" i="21" s="1"/>
  <c r="F17" i="23"/>
  <c r="D75" i="21" s="1"/>
  <c r="D76" i="21" s="1"/>
  <c r="E17" i="23"/>
  <c r="C75" i="21" s="1"/>
  <c r="C76" i="21" s="1"/>
  <c r="D17" i="23"/>
  <c r="J17" i="22"/>
  <c r="F145" i="21"/>
  <c r="E145" i="21"/>
  <c r="D145" i="21"/>
  <c r="C145" i="21"/>
  <c r="B145" i="21"/>
  <c r="B22" i="23"/>
  <c r="H23" i="23"/>
  <c r="F152" i="21" s="1"/>
  <c r="G23" i="23"/>
  <c r="E152" i="21" s="1"/>
  <c r="F23" i="23"/>
  <c r="D152" i="21" s="1"/>
  <c r="E23" i="23"/>
  <c r="C152" i="21" s="1"/>
  <c r="D23" i="23"/>
  <c r="B152" i="21" s="1"/>
  <c r="J23" i="22"/>
  <c r="J29" i="22" s="1"/>
  <c r="F146" i="21"/>
  <c r="E146" i="21"/>
  <c r="D146" i="21"/>
  <c r="C146" i="21"/>
  <c r="B146" i="21"/>
  <c r="B28" i="23"/>
  <c r="H29" i="23"/>
  <c r="F153" i="21" s="1"/>
  <c r="G29" i="23"/>
  <c r="E153" i="21" s="1"/>
  <c r="F29" i="23"/>
  <c r="D153" i="21" s="1"/>
  <c r="E29" i="23"/>
  <c r="C153" i="21" s="1"/>
  <c r="D29" i="23"/>
  <c r="B34" i="23"/>
  <c r="H36" i="23"/>
  <c r="G36" i="23"/>
  <c r="F36" i="23"/>
  <c r="E36" i="23"/>
  <c r="D36" i="23"/>
  <c r="C36" i="23"/>
  <c r="H35" i="23"/>
  <c r="G35" i="23"/>
  <c r="F35" i="23"/>
  <c r="E35" i="23"/>
  <c r="D35" i="23"/>
  <c r="C35" i="23"/>
  <c r="J35" i="22"/>
  <c r="I37" i="22"/>
  <c r="F87" i="21" s="1"/>
  <c r="F88" i="21" s="1"/>
  <c r="H37" i="22"/>
  <c r="E87" i="21" s="1"/>
  <c r="E88" i="21" s="1"/>
  <c r="G37" i="22"/>
  <c r="D87" i="21" s="1"/>
  <c r="D88" i="21" s="1"/>
  <c r="F37" i="22"/>
  <c r="C87" i="21" s="1"/>
  <c r="C88" i="21" s="1"/>
  <c r="E37" i="22"/>
  <c r="B87" i="21" s="1"/>
  <c r="B42" i="23"/>
  <c r="H44" i="23"/>
  <c r="G44" i="23"/>
  <c r="F44" i="23"/>
  <c r="E44" i="23"/>
  <c r="D44" i="23"/>
  <c r="C44" i="23"/>
  <c r="H43" i="23"/>
  <c r="G43" i="23"/>
  <c r="F43" i="23"/>
  <c r="E43" i="23"/>
  <c r="D43" i="23"/>
  <c r="C43" i="23"/>
  <c r="J43" i="22"/>
  <c r="I45" i="22"/>
  <c r="F105" i="21" s="1"/>
  <c r="F106" i="21" s="1"/>
  <c r="H45" i="22"/>
  <c r="E105" i="21" s="1"/>
  <c r="E106" i="21" s="1"/>
  <c r="G45" i="22"/>
  <c r="D105" i="21" s="1"/>
  <c r="D106" i="21" s="1"/>
  <c r="F45" i="22"/>
  <c r="C105" i="21" s="1"/>
  <c r="C106" i="21" s="1"/>
  <c r="E45" i="22"/>
  <c r="B105" i="21" s="1"/>
  <c r="B50" i="23"/>
  <c r="H52" i="23"/>
  <c r="G52" i="23"/>
  <c r="F52" i="23"/>
  <c r="E52" i="23"/>
  <c r="D52" i="23"/>
  <c r="C52" i="23"/>
  <c r="H51" i="23"/>
  <c r="G51" i="23"/>
  <c r="F51" i="23"/>
  <c r="E51" i="23"/>
  <c r="D51" i="23"/>
  <c r="C51" i="23"/>
  <c r="J51" i="22"/>
  <c r="I53" i="22"/>
  <c r="F123" i="21" s="1"/>
  <c r="F124" i="21" s="1"/>
  <c r="H53" i="22"/>
  <c r="E123" i="21" s="1"/>
  <c r="E124" i="21" s="1"/>
  <c r="G53" i="22"/>
  <c r="D123" i="21" s="1"/>
  <c r="D124" i="21" s="1"/>
  <c r="F53" i="22"/>
  <c r="C123" i="21" s="1"/>
  <c r="C124" i="21" s="1"/>
  <c r="E53" i="22"/>
  <c r="G19" i="21"/>
  <c r="B33" i="21" s="1"/>
  <c r="G9" i="21"/>
  <c r="G16" i="21"/>
  <c r="G21" i="21" s="1"/>
  <c r="C6" i="29" s="1"/>
  <c r="G6" i="21"/>
  <c r="F110" i="171"/>
  <c r="F101" i="171"/>
  <c r="F107" i="171"/>
  <c r="F82" i="171"/>
  <c r="F92" i="171" s="1"/>
  <c r="F89" i="171"/>
  <c r="F69" i="171"/>
  <c r="F63" i="171"/>
  <c r="H38" i="171"/>
  <c r="I20" i="171"/>
  <c r="L17" i="18"/>
  <c r="F11" i="21"/>
  <c r="F21" i="21"/>
  <c r="E101" i="171"/>
  <c r="E107" i="171"/>
  <c r="E82" i="171"/>
  <c r="E89" i="171"/>
  <c r="E69" i="171"/>
  <c r="E63" i="171"/>
  <c r="G38" i="171"/>
  <c r="H20" i="171"/>
  <c r="E11" i="21"/>
  <c r="E21" i="21"/>
  <c r="D101" i="171"/>
  <c r="D107" i="171"/>
  <c r="D82" i="171"/>
  <c r="D89" i="171"/>
  <c r="D69" i="171"/>
  <c r="D63" i="171"/>
  <c r="F38" i="171"/>
  <c r="G20" i="171"/>
  <c r="D11" i="21"/>
  <c r="D21" i="21"/>
  <c r="C101" i="171"/>
  <c r="C107" i="171"/>
  <c r="C82" i="171"/>
  <c r="C89" i="171"/>
  <c r="C69" i="171"/>
  <c r="C63" i="171"/>
  <c r="E38" i="171"/>
  <c r="F20" i="171"/>
  <c r="F17" i="18"/>
  <c r="H17" i="18" s="1"/>
  <c r="I17" i="18" s="1"/>
  <c r="J17" i="18" s="1"/>
  <c r="K17" i="18" s="1"/>
  <c r="G107" i="171"/>
  <c r="B107" i="171"/>
  <c r="G101" i="171"/>
  <c r="B101" i="171"/>
  <c r="G89" i="171"/>
  <c r="B89" i="171"/>
  <c r="G82" i="171"/>
  <c r="B82" i="171"/>
  <c r="G69" i="171"/>
  <c r="B69" i="171"/>
  <c r="B63" i="171"/>
  <c r="E54" i="171"/>
  <c r="D54" i="171"/>
  <c r="C54" i="171"/>
  <c r="E52" i="171"/>
  <c r="E51" i="171"/>
  <c r="D38" i="171"/>
  <c r="E20" i="171"/>
  <c r="A10" i="171"/>
  <c r="E9" i="171"/>
  <c r="D9" i="171"/>
  <c r="C9" i="171"/>
  <c r="E8" i="171"/>
  <c r="D8" i="171"/>
  <c r="C8" i="171"/>
  <c r="E6" i="171"/>
  <c r="D5" i="171"/>
  <c r="C5" i="171"/>
  <c r="B5" i="171"/>
  <c r="E4" i="171"/>
  <c r="E3" i="171"/>
  <c r="E1" i="171"/>
  <c r="D61" i="21" l="1"/>
  <c r="I9" i="23"/>
  <c r="D11" i="23"/>
  <c r="E8" i="31"/>
  <c r="E10" i="31" s="1"/>
  <c r="F8" i="31"/>
  <c r="F10" i="31" s="1"/>
  <c r="B51" i="21"/>
  <c r="J11" i="22"/>
  <c r="B57" i="21"/>
  <c r="G11" i="23"/>
  <c r="F61" i="21"/>
  <c r="C61" i="21"/>
  <c r="G70" i="21"/>
  <c r="E147" i="21"/>
  <c r="I17" i="23"/>
  <c r="F79" i="21"/>
  <c r="G152" i="21"/>
  <c r="G69" i="21"/>
  <c r="B75" i="21"/>
  <c r="E79" i="21"/>
  <c r="D79" i="21"/>
  <c r="C79" i="21"/>
  <c r="G11" i="21"/>
  <c r="C5" i="29" s="1"/>
  <c r="G145" i="21"/>
  <c r="E37" i="23"/>
  <c r="C93" i="21" s="1"/>
  <c r="C94" i="21" s="1"/>
  <c r="C97" i="21" s="1"/>
  <c r="G146" i="21"/>
  <c r="I23" i="23"/>
  <c r="C147" i="21"/>
  <c r="J37" i="22"/>
  <c r="I29" i="23"/>
  <c r="D147" i="21"/>
  <c r="F147" i="21"/>
  <c r="B147" i="21"/>
  <c r="F154" i="21"/>
  <c r="E154" i="21"/>
  <c r="D154" i="21"/>
  <c r="C154" i="21"/>
  <c r="D37" i="23"/>
  <c r="B93" i="21" s="1"/>
  <c r="B94" i="21" s="1"/>
  <c r="J53" i="22"/>
  <c r="B153" i="21"/>
  <c r="H37" i="23"/>
  <c r="F93" i="21" s="1"/>
  <c r="F94" i="21" s="1"/>
  <c r="F97" i="21" s="1"/>
  <c r="E45" i="23"/>
  <c r="C111" i="21" s="1"/>
  <c r="C112" i="21" s="1"/>
  <c r="C115" i="21" s="1"/>
  <c r="B88" i="21"/>
  <c r="G88" i="21" s="1"/>
  <c r="G87" i="21"/>
  <c r="I35" i="23"/>
  <c r="E53" i="23"/>
  <c r="C129" i="21" s="1"/>
  <c r="C130" i="21" s="1"/>
  <c r="C133" i="21" s="1"/>
  <c r="G37" i="23"/>
  <c r="E93" i="21" s="1"/>
  <c r="E94" i="21" s="1"/>
  <c r="E97" i="21" s="1"/>
  <c r="F37" i="23"/>
  <c r="D93" i="21" s="1"/>
  <c r="D94" i="21" s="1"/>
  <c r="D97" i="21" s="1"/>
  <c r="D45" i="23"/>
  <c r="B111" i="21" s="1"/>
  <c r="B112" i="21" s="1"/>
  <c r="I43" i="23"/>
  <c r="H45" i="23"/>
  <c r="F111" i="21" s="1"/>
  <c r="F112" i="21" s="1"/>
  <c r="F115" i="21" s="1"/>
  <c r="B106" i="21"/>
  <c r="G106" i="21" s="1"/>
  <c r="G105" i="21"/>
  <c r="J45" i="22"/>
  <c r="F45" i="23"/>
  <c r="G45" i="23"/>
  <c r="E111" i="21" s="1"/>
  <c r="E112" i="21" s="1"/>
  <c r="E115" i="21" s="1"/>
  <c r="H53" i="23"/>
  <c r="F129" i="21" s="1"/>
  <c r="F130" i="21" s="1"/>
  <c r="F133" i="21" s="1"/>
  <c r="I51" i="23"/>
  <c r="F53" i="23"/>
  <c r="D129" i="21" s="1"/>
  <c r="D130" i="21" s="1"/>
  <c r="D133" i="21" s="1"/>
  <c r="B123" i="21"/>
  <c r="G23" i="21"/>
  <c r="B27" i="21" s="1"/>
  <c r="G53" i="23"/>
  <c r="E129" i="21" s="1"/>
  <c r="E130" i="21" s="1"/>
  <c r="E133" i="21" s="1"/>
  <c r="D53" i="23"/>
  <c r="F23" i="21"/>
  <c r="F72" i="171"/>
  <c r="E110" i="171"/>
  <c r="E23" i="21"/>
  <c r="E92" i="171"/>
  <c r="E72" i="171"/>
  <c r="D110" i="171"/>
  <c r="D23" i="21"/>
  <c r="D92" i="171"/>
  <c r="D72" i="171"/>
  <c r="C110" i="171"/>
  <c r="C92" i="171"/>
  <c r="C72" i="171"/>
  <c r="E5" i="171"/>
  <c r="D10" i="171"/>
  <c r="G92" i="171"/>
  <c r="G110" i="171"/>
  <c r="B110" i="171"/>
  <c r="E10" i="171"/>
  <c r="B92" i="171"/>
  <c r="B72" i="171"/>
  <c r="G63" i="171"/>
  <c r="G72" i="171" s="1"/>
  <c r="C10" i="171"/>
  <c r="C21" i="21"/>
  <c r="C5" i="32"/>
  <c r="D5" i="32"/>
  <c r="E5" i="32"/>
  <c r="B5" i="32"/>
  <c r="E157" i="21" l="1"/>
  <c r="H8" i="31"/>
  <c r="H10" i="31" s="1"/>
  <c r="G8" i="31"/>
  <c r="E57" i="21"/>
  <c r="E58" i="21" s="1"/>
  <c r="E61" i="21" s="1"/>
  <c r="I11" i="23"/>
  <c r="B58" i="21"/>
  <c r="G58" i="21" s="1"/>
  <c r="G51" i="21"/>
  <c r="B52" i="21"/>
  <c r="C157" i="21"/>
  <c r="B76" i="21"/>
  <c r="G75" i="21"/>
  <c r="B97" i="21"/>
  <c r="F157" i="21"/>
  <c r="G147" i="21"/>
  <c r="D157" i="21"/>
  <c r="B154" i="21"/>
  <c r="G154" i="21" s="1"/>
  <c r="G153" i="21"/>
  <c r="G93" i="21"/>
  <c r="G94" i="21"/>
  <c r="G97" i="21" s="1"/>
  <c r="C20" i="29" s="1"/>
  <c r="I37" i="23"/>
  <c r="I45" i="23"/>
  <c r="D111" i="21"/>
  <c r="B115" i="21"/>
  <c r="I53" i="23"/>
  <c r="B129" i="21"/>
  <c r="B124" i="21"/>
  <c r="G123" i="21"/>
  <c r="E8" i="32"/>
  <c r="C38" i="20"/>
  <c r="C39" i="20"/>
  <c r="C29" i="20"/>
  <c r="E9" i="32"/>
  <c r="E51" i="32"/>
  <c r="E4" i="32"/>
  <c r="G57" i="21" l="1"/>
  <c r="G157" i="21"/>
  <c r="C26" i="29" s="1"/>
  <c r="G10" i="31"/>
  <c r="I10" i="31" s="1"/>
  <c r="I11" i="31" s="1"/>
  <c r="I8" i="31"/>
  <c r="G52" i="21"/>
  <c r="G61" i="21" s="1"/>
  <c r="C18" i="29" s="1"/>
  <c r="B61" i="21"/>
  <c r="G76" i="21"/>
  <c r="G79" i="21" s="1"/>
  <c r="C19" i="29" s="1"/>
  <c r="B79" i="21"/>
  <c r="B157" i="21"/>
  <c r="D112" i="21"/>
  <c r="G111" i="21"/>
  <c r="B130" i="21"/>
  <c r="G130" i="21" s="1"/>
  <c r="G129" i="21"/>
  <c r="C11" i="21"/>
  <c r="C28" i="20"/>
  <c r="D54" i="32"/>
  <c r="D8" i="32"/>
  <c r="D9" i="32"/>
  <c r="D10" i="32"/>
  <c r="B107" i="32"/>
  <c r="B101" i="32"/>
  <c r="B69" i="32"/>
  <c r="B63" i="32"/>
  <c r="C9" i="29"/>
  <c r="G11" i="31" l="1"/>
  <c r="F11" i="31"/>
  <c r="E11" i="31"/>
  <c r="D11" i="31"/>
  <c r="D115" i="21"/>
  <c r="G112" i="21"/>
  <c r="G115" i="21" s="1"/>
  <c r="C21" i="29" s="1"/>
  <c r="B133" i="21"/>
  <c r="G133" i="21"/>
  <c r="C22" i="29" s="1"/>
  <c r="C23" i="21"/>
  <c r="C30" i="20"/>
  <c r="C40" i="20"/>
  <c r="C107" i="32"/>
  <c r="C101" i="32"/>
  <c r="C110" i="32" s="1"/>
  <c r="B110" i="32"/>
  <c r="B92" i="32"/>
  <c r="C89" i="32"/>
  <c r="B89" i="32"/>
  <c r="C82" i="32"/>
  <c r="C92" i="32" s="1"/>
  <c r="B82" i="32"/>
  <c r="C69" i="32"/>
  <c r="C63" i="32"/>
  <c r="C72" i="32" s="1"/>
  <c r="E52" i="32"/>
  <c r="E54" i="32"/>
  <c r="C54" i="32"/>
  <c r="D38" i="32"/>
  <c r="E20" i="32"/>
  <c r="A10" i="32"/>
  <c r="C9" i="32"/>
  <c r="C8" i="32"/>
  <c r="E6" i="32"/>
  <c r="E10" i="32"/>
  <c r="C10" i="32"/>
  <c r="E3" i="32"/>
  <c r="E1" i="32"/>
  <c r="B40" i="21"/>
  <c r="C13" i="29" l="1"/>
  <c r="B72" i="32"/>
  <c r="B21" i="21"/>
  <c r="C7" i="29" l="1"/>
  <c r="C10" i="29" s="1"/>
  <c r="B11" i="21"/>
  <c r="B23" i="21" s="1"/>
  <c r="B34" i="21" l="1"/>
  <c r="B30" i="21"/>
  <c r="B32" i="21" s="1"/>
  <c r="C12" i="29" l="1"/>
  <c r="C14" i="29" s="1"/>
  <c r="B35"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Jelal Younes</author>
    <author>Alec Lebovitz</author>
    <author>Caitlyn Newhard</author>
  </authors>
  <commentList>
    <comment ref="C6" authorId="0" shapeId="0" xr:uid="{0BACD91E-F17A-43F7-9262-18900239A029}">
      <text>
        <r>
          <rPr>
            <b/>
            <sz val="9"/>
            <color indexed="81"/>
            <rFont val="Tahoma"/>
            <family val="2"/>
          </rPr>
          <t xml:space="preserve">Note for states: </t>
        </r>
        <r>
          <rPr>
            <sz val="9"/>
            <color indexed="81"/>
            <rFont val="Tahoma"/>
            <family val="2"/>
          </rPr>
          <t>This is defined as the last complete demonstration year with valid actual data, excluding temporary extension periods</t>
        </r>
      </text>
    </comment>
    <comment ref="E8" authorId="1" shapeId="0" xr:uid="{F9A92F3A-FD17-4484-91B2-6A29665CA14B}">
      <text>
        <r>
          <rPr>
            <b/>
            <sz val="9"/>
            <color indexed="81"/>
            <rFont val="Tahoma"/>
            <family val="2"/>
          </rPr>
          <t xml:space="preserve">Note for states: </t>
        </r>
        <r>
          <rPr>
            <sz val="9"/>
            <color indexed="81"/>
            <rFont val="Tahoma"/>
            <family val="2"/>
          </rPr>
          <t xml:space="preserve">Months of aging has been set to default to 0 months, assuming data is available for the last year of the most recent demonstration. Notify your CMS Project Officer if the months of aging should be adjusted.
</t>
        </r>
      </text>
    </comment>
    <comment ref="E13" authorId="1" shapeId="0" xr:uid="{9AF6702C-68D5-4CFA-9231-D1E6F26DEB1D}">
      <text>
        <r>
          <rPr>
            <b/>
            <sz val="9"/>
            <color indexed="81"/>
            <rFont val="Tahoma"/>
            <family val="2"/>
          </rPr>
          <t xml:space="preserve">Note for states: </t>
        </r>
        <r>
          <rPr>
            <sz val="9"/>
            <color indexed="81"/>
            <rFont val="Tahoma"/>
            <family val="2"/>
          </rPr>
          <t>Months of aging has been set to default to 12 months, assuming an immediate extension following the last year of the existing demonstration. If necessary, update this data field to reflect the difference between midpoints of the rebasing year and the first DY.</t>
        </r>
      </text>
    </comment>
    <comment ref="C16" authorId="0" shapeId="0" xr:uid="{13176338-05DB-4F30-BB80-F58A03771732}">
      <text>
        <r>
          <rPr>
            <b/>
            <sz val="9"/>
            <color indexed="81"/>
            <rFont val="Tahoma"/>
            <family val="2"/>
          </rPr>
          <t>Note for states:</t>
        </r>
        <r>
          <rPr>
            <sz val="9"/>
            <color indexed="81"/>
            <rFont val="Tahoma"/>
            <family val="2"/>
          </rPr>
          <t xml:space="preserve"> Select the President's Budget MEG that most closely aligns with the population of each MEG.</t>
        </r>
        <r>
          <rPr>
            <sz val="9"/>
            <color indexed="81"/>
            <rFont val="Tahoma"/>
            <family val="2"/>
          </rPr>
          <t xml:space="preserve">
</t>
        </r>
      </text>
    </comment>
    <comment ref="G16" authorId="2" shapeId="0" xr:uid="{1644BF3D-A138-4F85-B7F1-BA13957939D6}">
      <text>
        <r>
          <rPr>
            <b/>
            <sz val="9"/>
            <color indexed="81"/>
            <rFont val="Tahoma"/>
            <family val="2"/>
          </rPr>
          <t xml:space="preserve">Note for states: </t>
        </r>
        <r>
          <rPr>
            <sz val="9"/>
            <color indexed="81"/>
            <rFont val="Tahoma"/>
            <family val="2"/>
          </rPr>
          <t>This is a placeholder trend rate. The CMS Project Officer will enter the President's Budget trend rate for each MEG.</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Caitlyn Newhard</author>
    <author>Maggie Samra</author>
  </authors>
  <commentList>
    <comment ref="A21" authorId="0" shapeId="0" xr:uid="{21F75C70-6C17-4F81-B4EB-D20BE00DB1A0}">
      <text>
        <r>
          <rPr>
            <b/>
            <sz val="9"/>
            <color indexed="81"/>
            <rFont val="Tahoma"/>
            <family val="2"/>
          </rPr>
          <t xml:space="preserve">Note for states: </t>
        </r>
        <r>
          <rPr>
            <sz val="9"/>
            <color indexed="81"/>
            <rFont val="Tahoma"/>
            <family val="2"/>
          </rPr>
          <t>The WW total for each DY excludes WW-only CNOM expenditures.</t>
        </r>
      </text>
    </comment>
    <comment ref="B31" authorId="1" shapeId="0" xr:uid="{F7A9CB22-8654-4B99-9EBC-E8FEBCFF8ACA}">
      <text>
        <r>
          <rPr>
            <b/>
            <sz val="9"/>
            <color indexed="81"/>
            <rFont val="Tahoma"/>
            <family val="2"/>
          </rPr>
          <t>Note for states:</t>
        </r>
        <r>
          <rPr>
            <sz val="9"/>
            <color indexed="81"/>
            <rFont val="Tahoma"/>
            <family val="2"/>
          </rPr>
          <t xml:space="preserve">
This field will be populated by the CMS Project Officer.</t>
        </r>
      </text>
    </comment>
    <comment ref="B38" authorId="1" shapeId="0" xr:uid="{DA504EBE-6224-4996-9C04-F2AE7C46E06B}">
      <text>
        <r>
          <rPr>
            <b/>
            <sz val="9"/>
            <color indexed="81"/>
            <rFont val="Tahoma"/>
            <family val="2"/>
          </rPr>
          <t>Note for states:</t>
        </r>
        <r>
          <rPr>
            <sz val="9"/>
            <color indexed="81"/>
            <rFont val="Tahoma"/>
            <family val="2"/>
          </rPr>
          <t xml:space="preserve">
This field will be populated by the CMS Project Officer.</t>
        </r>
      </text>
    </comment>
    <comment ref="B39" authorId="1" shapeId="0" xr:uid="{FD3B4DBD-C969-4FE5-B434-7803E277C355}">
      <text>
        <r>
          <rPr>
            <b/>
            <sz val="9"/>
            <color indexed="81"/>
            <rFont val="Tahoma"/>
            <family val="2"/>
          </rPr>
          <t xml:space="preserve">Note for states: 
</t>
        </r>
        <r>
          <rPr>
            <sz val="9"/>
            <color indexed="81"/>
            <rFont val="Tahoma"/>
            <family val="2"/>
          </rPr>
          <t xml:space="preserve">This field will be populated by the CMS Project Officer.
</t>
        </r>
      </text>
    </comment>
  </commentList>
</comments>
</file>

<file path=xl/sharedStrings.xml><?xml version="1.0" encoding="utf-8"?>
<sst xmlns="http://schemas.openxmlformats.org/spreadsheetml/2006/main" count="910" uniqueCount="220">
  <si>
    <t>Historic MEG table - pmpm</t>
  </si>
  <si>
    <t>placeholder</t>
  </si>
  <si>
    <t>placeholder2</t>
  </si>
  <si>
    <t>placeholder3</t>
  </si>
  <si>
    <t>Rebasing year: placeholder</t>
  </si>
  <si>
    <t>TOTAL</t>
  </si>
  <si>
    <t xml:space="preserve">TOTAL EXPENDITURES </t>
  </si>
  <si>
    <t xml:space="preserve">ELIGIBLE MEMBER MONTHS </t>
  </si>
  <si>
    <t xml:space="preserve">PMPM COST </t>
  </si>
  <si>
    <t xml:space="preserve">TREND RATES </t>
  </si>
  <si>
    <t>ANNUAL CHANGE</t>
  </si>
  <si>
    <t>AVERAGE</t>
  </si>
  <si>
    <t>TOTAL EXPENDITURE</t>
  </si>
  <si>
    <t>ELIGIBLE MEMBER MONTHS</t>
  </si>
  <si>
    <t>WOW table - for main/hypo that are NOT aggregate capped (PMPM)</t>
  </si>
  <si>
    <t>ELIGIBILITY GROUP</t>
  </si>
  <si>
    <t xml:space="preserve"> </t>
  </si>
  <si>
    <t>TREND RATE</t>
  </si>
  <si>
    <t>First Extension DY</t>
  </si>
  <si>
    <t>TOTAL WOW</t>
  </si>
  <si>
    <t>Pop Type:</t>
  </si>
  <si>
    <t>Eligible Member Months</t>
  </si>
  <si>
    <t>PMPM Cost</t>
  </si>
  <si>
    <t>Total Expenditure</t>
  </si>
  <si>
    <t>WOW table - for aggregate capped</t>
  </si>
  <si>
    <t>WW table - for main/hypo that are NOT aggregate capped (PMPM)</t>
  </si>
  <si>
    <t>DEMO TREND RATE</t>
  </si>
  <si>
    <t>TOTAL WW</t>
  </si>
  <si>
    <t>WW table - for aggregate capped</t>
  </si>
  <si>
    <t>Historic MEG table - agg</t>
  </si>
  <si>
    <t>HYPOTHETICALS ANALYSIS 1: Placeholder</t>
  </si>
  <si>
    <t>Without-Waiver Total Expenditures</t>
  </si>
  <si>
    <t xml:space="preserve">TOTAL </t>
  </si>
  <si>
    <t>With-Waiver Total Expenditures</t>
  </si>
  <si>
    <t xml:space="preserve">HYPOTHETICALS VARIANCE </t>
  </si>
  <si>
    <t>CAPPED HYPOTHETICAL ANALYSIS</t>
  </si>
  <si>
    <t>Capped Hypothetical Aggregate</t>
  </si>
  <si>
    <t xml:space="preserve"> HRSN Services</t>
  </si>
  <si>
    <t xml:space="preserve"> HRSN Infrastructure</t>
  </si>
  <si>
    <t>HRSN Services</t>
  </si>
  <si>
    <t>CAPPED HYPOTHETICAL VARIANCE</t>
  </si>
  <si>
    <t>DY1</t>
  </si>
  <si>
    <t>DY2</t>
  </si>
  <si>
    <t>DY3</t>
  </si>
  <si>
    <t>DY4</t>
  </si>
  <si>
    <t>DY5</t>
  </si>
  <si>
    <t>Version: 1.3 (June 30, 2023)</t>
  </si>
  <si>
    <r>
      <t xml:space="preserve">The purpose of the </t>
    </r>
    <r>
      <rPr>
        <b/>
        <sz val="11"/>
        <rFont val="Calibri"/>
        <family val="2"/>
        <scheme val="minor"/>
      </rPr>
      <t>Budget Neutrality (BN) Formulation Review Template</t>
    </r>
    <r>
      <rPr>
        <sz val="11"/>
        <rFont val="Calibri"/>
        <family val="2"/>
        <scheme val="minor"/>
      </rPr>
      <t xml:space="preserve"> is to intake information about a state’s proposed new demonstration, demonstration extension or amendment to assess whether the demonstration is expected to be budget neutral.
This workbook uses automated features in Excel call Macros.  To use these automated features, download the workbook and save it locally. Before opening the Excel file, you may need to right click on the file, select </t>
    </r>
    <r>
      <rPr>
        <i/>
        <sz val="11"/>
        <rFont val="Calibri"/>
        <family val="2"/>
        <scheme val="minor"/>
      </rPr>
      <t>Properties</t>
    </r>
    <r>
      <rPr>
        <sz val="11"/>
        <rFont val="Calibri"/>
        <family val="2"/>
        <scheme val="minor"/>
      </rPr>
      <t xml:space="preserve">, and check the box for Unblock at the bottom of the </t>
    </r>
    <r>
      <rPr>
        <i/>
        <sz val="11"/>
        <rFont val="Calibri"/>
        <family val="2"/>
        <scheme val="minor"/>
      </rPr>
      <t>Properties</t>
    </r>
    <r>
      <rPr>
        <sz val="11"/>
        <rFont val="Calibri"/>
        <family val="2"/>
        <scheme val="minor"/>
      </rPr>
      <t xml:space="preserve"> window.  After opening the file, click </t>
    </r>
    <r>
      <rPr>
        <i/>
        <sz val="11"/>
        <rFont val="Calibri"/>
        <family val="2"/>
        <scheme val="minor"/>
      </rPr>
      <t>Enable Content</t>
    </r>
    <r>
      <rPr>
        <sz val="11"/>
        <rFont val="Calibri"/>
        <family val="2"/>
        <scheme val="minor"/>
      </rPr>
      <t xml:space="preserve"> in the yellow ribbon at the top of the Excel file. 
Use the</t>
    </r>
    <r>
      <rPr>
        <b/>
        <i/>
        <sz val="11"/>
        <rFont val="Calibri"/>
        <family val="2"/>
        <scheme val="minor"/>
      </rPr>
      <t xml:space="preserve"> Get Started</t>
    </r>
    <r>
      <rPr>
        <sz val="11"/>
        <rFont val="Calibri"/>
        <family val="2"/>
        <scheme val="minor"/>
      </rPr>
      <t xml:space="preserve"> button to the right to begin populating information about the demonstration. Pressing the button will initiate a series of questions about the Demonstration Years (DYs) included in the demonstration. If you need to restart, you may use the </t>
    </r>
    <r>
      <rPr>
        <b/>
        <i/>
        <sz val="11"/>
        <rFont val="Calibri"/>
        <family val="2"/>
        <scheme val="minor"/>
      </rPr>
      <t>Reset Workbook</t>
    </r>
    <r>
      <rPr>
        <sz val="11"/>
        <rFont val="Calibri"/>
        <family val="2"/>
        <scheme val="minor"/>
      </rPr>
      <t xml:space="preserve"> to remove all MEGs and DYs from the workbook, restoring the workbook to its original settings. After using the </t>
    </r>
    <r>
      <rPr>
        <b/>
        <i/>
        <sz val="11"/>
        <rFont val="Calibri"/>
        <family val="2"/>
        <scheme val="minor"/>
      </rPr>
      <t>Reset Workbook</t>
    </r>
    <r>
      <rPr>
        <sz val="11"/>
        <rFont val="Calibri"/>
        <family val="2"/>
        <scheme val="minor"/>
      </rPr>
      <t xml:space="preserve"> button, you may use the </t>
    </r>
    <r>
      <rPr>
        <b/>
        <i/>
        <sz val="11"/>
        <rFont val="Calibri"/>
        <family val="2"/>
        <scheme val="minor"/>
      </rPr>
      <t>Get Started</t>
    </r>
    <r>
      <rPr>
        <sz val="11"/>
        <rFont val="Calibri"/>
        <family val="2"/>
        <scheme val="minor"/>
      </rPr>
      <t xml:space="preserve"> button again.
After answering the questions from the </t>
    </r>
    <r>
      <rPr>
        <b/>
        <i/>
        <sz val="11"/>
        <rFont val="Calibri"/>
        <family val="2"/>
        <scheme val="minor"/>
      </rPr>
      <t>Get Started</t>
    </r>
    <r>
      <rPr>
        <sz val="11"/>
        <rFont val="Calibri"/>
        <family val="2"/>
        <scheme val="minor"/>
      </rPr>
      <t xml:space="preserve"> prompt, use the </t>
    </r>
    <r>
      <rPr>
        <b/>
        <i/>
        <sz val="11"/>
        <rFont val="Calibri"/>
        <family val="2"/>
        <scheme val="minor"/>
      </rPr>
      <t>Add MEG</t>
    </r>
    <r>
      <rPr>
        <sz val="11"/>
        <rFont val="Calibri"/>
        <family val="2"/>
        <scheme val="minor"/>
      </rPr>
      <t xml:space="preserve"> button repeatedly to add all the MEGs included in the demonstration. Each time the button is pressed, the user will be asked a series of questions about the MEG to set it up appropriately in the workbook. The questions include identifying whether the MEG is a Main Test or Hypothetical MEG, whether the MEG is a Without Waiver (WOW) only expenditure, With Waiver (WW) only expenditure, or both a WOW and WW expenditure, and whether it is a Per Member Per Month (PMPM) or Aggregate Cap MEG. In the Get Started step, you may add up to five DYs. If the demonstration has additional years beyond those added during the </t>
    </r>
    <r>
      <rPr>
        <b/>
        <i/>
        <sz val="11"/>
        <rFont val="Calibri"/>
        <family val="2"/>
        <scheme val="minor"/>
      </rPr>
      <t>Get Started</t>
    </r>
    <r>
      <rPr>
        <sz val="11"/>
        <rFont val="Calibri"/>
        <family val="2"/>
        <scheme val="minor"/>
      </rPr>
      <t xml:space="preserve"> step, those may be added with the </t>
    </r>
    <r>
      <rPr>
        <b/>
        <i/>
        <sz val="11"/>
        <rFont val="Calibri"/>
        <family val="2"/>
        <scheme val="minor"/>
      </rPr>
      <t>Add DY</t>
    </r>
    <r>
      <rPr>
        <sz val="11"/>
        <rFont val="Calibri"/>
        <family val="2"/>
        <scheme val="minor"/>
      </rPr>
      <t xml:space="preserve"> button.
If, at any point, you need to remove MEGs or DYs from the workbook, please use the </t>
    </r>
    <r>
      <rPr>
        <b/>
        <i/>
        <sz val="11"/>
        <rFont val="Calibri"/>
        <family val="2"/>
        <scheme val="minor"/>
      </rPr>
      <t>Delete MEG</t>
    </r>
    <r>
      <rPr>
        <sz val="11"/>
        <rFont val="Calibri"/>
        <family val="2"/>
        <scheme val="minor"/>
      </rPr>
      <t xml:space="preserve"> and </t>
    </r>
    <r>
      <rPr>
        <b/>
        <i/>
        <sz val="11"/>
        <rFont val="Calibri"/>
        <family val="2"/>
        <scheme val="minor"/>
      </rPr>
      <t>Delete DY</t>
    </r>
    <r>
      <rPr>
        <sz val="11"/>
        <rFont val="Calibri"/>
        <family val="2"/>
        <scheme val="minor"/>
      </rPr>
      <t xml:space="preserve"> buttons to do so. You may also add MEGs or DYs to the workbook at any time after the initial set up. You may rename MEGs and DYs using the </t>
    </r>
    <r>
      <rPr>
        <b/>
        <i/>
        <sz val="11"/>
        <rFont val="Calibri"/>
        <family val="2"/>
        <scheme val="minor"/>
      </rPr>
      <t>Rename MEG</t>
    </r>
    <r>
      <rPr>
        <sz val="11"/>
        <rFont val="Calibri"/>
        <family val="2"/>
        <scheme val="minor"/>
      </rPr>
      <t xml:space="preserve"> and </t>
    </r>
    <r>
      <rPr>
        <b/>
        <i/>
        <sz val="11"/>
        <rFont val="Calibri"/>
        <family val="2"/>
        <scheme val="minor"/>
      </rPr>
      <t>Rename DY</t>
    </r>
    <r>
      <rPr>
        <sz val="11"/>
        <rFont val="Calibri"/>
        <family val="2"/>
        <scheme val="minor"/>
      </rPr>
      <t xml:space="preserve"> buttons.
Once you have set up the workbook using the buttons, please proceed to populating the </t>
    </r>
    <r>
      <rPr>
        <b/>
        <sz val="11"/>
        <color theme="9" tint="-0.249977111117893"/>
        <rFont val="Calibri"/>
        <family val="2"/>
        <scheme val="minor"/>
      </rPr>
      <t>orange-shaded cells</t>
    </r>
    <r>
      <rPr>
        <sz val="11"/>
        <rFont val="Calibri"/>
        <family val="2"/>
        <scheme val="minor"/>
      </rPr>
      <t xml:space="preserve"> in the workbook with information about the demonstration. This color shading indicates that user input is required. The table below shows these fields by worksheet.</t>
    </r>
  </si>
  <si>
    <t>Worksheet name</t>
  </si>
  <si>
    <t>Worksheet purpose</t>
  </si>
  <si>
    <t>Fields requiring state input</t>
  </si>
  <si>
    <t>Other notes</t>
  </si>
  <si>
    <t>Historic Data</t>
  </si>
  <si>
    <t>Collect and calculate historic data trends by MEG to rebase and validate data assumptions in the upcoming demonstration period</t>
  </si>
  <si>
    <t>• Historic WW expenditures by MEG and DY
• Historic WW Member Months by MEG and DY (PMPM MEGs only)</t>
  </si>
  <si>
    <t>The 5-year average calculations in this tab assume 5 years of complete data. States should work with their CMS Project Officer to update the formula if they have less than 5 years of data for any specific MEG.</t>
  </si>
  <si>
    <t>Rebasing</t>
  </si>
  <si>
    <t>Rebase applicable MEGs according to the 2022 BN Policy</t>
  </si>
  <si>
    <t>• Orange-shaded fields in Rows 6-13, as noted on worksheet
• President’s Budget eligibility categories by MEG in Column C
• Rebasing year Historic WOW PMPM costs in Column E
• Documentation of historic WOW expenditures and trend rates as free entry in Cells B25:F50, such as via screen shot from the prior period STCs</t>
  </si>
  <si>
    <t>The Rebasing tab will only be populated for MEGs that were part of a previous section 1115 demonstration approval period.</t>
  </si>
  <si>
    <t>WOW</t>
  </si>
  <si>
    <t>Collect and calculate WOW expenditure information by MEG for the upcoming demonstration period</t>
  </si>
  <si>
    <t>• Member Months for the upcoming demonstration period (all PMPM MEGs)
• PMPM WOW expenditures for the upcoming demonstration period (new PMPM MEGs only; rebased PMPM MEGs will autopopulate from the rebasing tab)
• Aggregate WOW expenditures for the upcoming demonstration period (aggregate cap MEGs)</t>
  </si>
  <si>
    <t>HRSN Capped Hypothetical expenditures are limited to 3% of the state’s total Medicaid expenditures. Up to 15% of total HRSN Capped Hypothetical expenditures may be spent on Infrastructure expenses. The workbook separates the Services and Infrastructure components of HRSN Capped Hypothetical expenditures (Infrastructure is not a component of Services). HRSN expenditure cells will turn red if Infrastructure expenditures are greater than 15% of total HRSN expenditures.</t>
  </si>
  <si>
    <t>WW</t>
  </si>
  <si>
    <t>Collect and calculate WW expenditure information by MEG for the upcoming demonstration period</t>
  </si>
  <si>
    <t>• PMPM WW expenditures for the upcoming demonstration period (Main Test PMPM MEGs)
• Aggregate WW expenditures for the upcoming demonstration period (Main Test aggregate cap MEGs)</t>
  </si>
  <si>
    <t>• Member Months automatically reference Member Months for the corresponding MEG on the WOW tab (all PMPM MEGs)
• Expenditures automatically reference expenditures for the corresponding MEG on the WOW tab (hypothetical MEGs)</t>
  </si>
  <si>
    <t>Summary</t>
  </si>
  <si>
    <t>Summarize each budget neutrality test in the demonstration and assess whether the demonstration is projected to be budget neutral</t>
  </si>
  <si>
    <t>• Carryforward savings (from prior demonstration period and from two demonstration periods prior)</t>
  </si>
  <si>
    <t>CMS will add calculation of 15% of total Medicaid expenditures.</t>
  </si>
  <si>
    <t>Demonstration-Specific Notes</t>
  </si>
  <si>
    <t>Collect notes, other supporting data and additional context related to budget neutrality</t>
  </si>
  <si>
    <t>• Free entry in Cells B3:H36</t>
  </si>
  <si>
    <t>The workbook includes the following additional tabs that do not require user input:</t>
  </si>
  <si>
    <t>Executive Summary</t>
  </si>
  <si>
    <t>Provide a brief financial snapshot of the BN implications of the demonstration</t>
  </si>
  <si>
    <t>The formulation review template may need to be modified to accommodate the specific circumstances of a demonstration (for example, if the last year with historic data varies by MEG). States should work with their CMS Project Officer to make appropriate modifications to the workbook.</t>
  </si>
  <si>
    <t>HISTORIC DATA</t>
  </si>
  <si>
    <r>
      <t xml:space="preserve">Rebasing Per Capita Trends - Creating the Rebasing Year PMPM and Trending through the Next Demonstration Period: 
</t>
    </r>
    <r>
      <rPr>
        <b/>
        <sz val="11"/>
        <color theme="0"/>
        <rFont val="Calibri"/>
        <family val="2"/>
        <scheme val="minor"/>
      </rPr>
      <t>The rebased year PMPM cost for each MEG will be a weighted average of 80% of the MEG’s actual with waiver (WW) PMPM cost and 20% of the MEG’s historical without waiver (WOW) PMPM cost for the last year of the most recent demonstration period. The rebased year PMPM cost will be trended through the upcoming demonstration extension period at the President's Budget trend rate.</t>
    </r>
  </si>
  <si>
    <t>(Please update this section to reflect the correct DY, corresponding calendar dates and midpoints. Use the following format: DY5 = SFY 24 = 7/1/2023 - 6/30/2024 [midpoint = 1/1/2024])</t>
  </si>
  <si>
    <t>Creating the Rebasing Year PMPM Cost:</t>
  </si>
  <si>
    <t xml:space="preserve">Last historic year with valid data: </t>
  </si>
  <si>
    <t>e.g., DY 5</t>
  </si>
  <si>
    <t xml:space="preserve">Rebasing year (last year of most recent demonstration period, excluding temporary extensions): </t>
  </si>
  <si>
    <r>
      <t xml:space="preserve">Months of aging </t>
    </r>
    <r>
      <rPr>
        <sz val="12"/>
        <rFont val="Calibri"/>
        <family val="2"/>
        <scheme val="minor"/>
      </rPr>
      <t>(difference between midpoints of the last historic year and the rebasing year)</t>
    </r>
    <r>
      <rPr>
        <b/>
        <sz val="12"/>
        <rFont val="Calibri"/>
        <family val="2"/>
        <scheme val="minor"/>
      </rPr>
      <t>:</t>
    </r>
  </si>
  <si>
    <t>Trending the Rebasing Year PMPM Cost through the Next Demonstration Period:</t>
  </si>
  <si>
    <t xml:space="preserve">Next demonstration period: </t>
  </si>
  <si>
    <t>e.g., DY 6 - DY 10</t>
  </si>
  <si>
    <t xml:space="preserve">First year of next demonstration period: </t>
  </si>
  <si>
    <t xml:space="preserve">e.g., DY 6 </t>
  </si>
  <si>
    <r>
      <t xml:space="preserve">Months of aging: </t>
    </r>
    <r>
      <rPr>
        <sz val="12"/>
        <rFont val="Calibri"/>
        <family val="2"/>
        <scheme val="minor"/>
      </rPr>
      <t xml:space="preserve">(difference between midpoints of the rebasing year and the first DY) </t>
    </r>
  </si>
  <si>
    <t xml:space="preserve">Rebased PMPM Costs </t>
  </si>
  <si>
    <t xml:space="preserve">MEG </t>
  </si>
  <si>
    <t xml:space="preserve">Corresponding President's Budget 
MEG </t>
  </si>
  <si>
    <r>
      <rPr>
        <b/>
        <u/>
        <sz val="12"/>
        <color theme="1"/>
        <rFont val="Calibri"/>
        <family val="2"/>
        <scheme val="minor"/>
      </rPr>
      <t xml:space="preserve">Rebasing Year:
</t>
    </r>
    <r>
      <rPr>
        <b/>
        <sz val="12"/>
        <color theme="1"/>
        <rFont val="Calibri"/>
        <family val="2"/>
        <scheme val="minor"/>
      </rPr>
      <t>Actual WW 
PMPM Cost</t>
    </r>
  </si>
  <si>
    <r>
      <rPr>
        <b/>
        <u/>
        <sz val="12"/>
        <color theme="1"/>
        <rFont val="Calibri"/>
        <family val="2"/>
        <scheme val="minor"/>
      </rPr>
      <t xml:space="preserve">Rebasing Year:
</t>
    </r>
    <r>
      <rPr>
        <b/>
        <sz val="12"/>
        <color theme="1"/>
        <rFont val="Calibri"/>
        <family val="2"/>
        <scheme val="minor"/>
      </rPr>
      <t>Historical WOW PMPM Cost</t>
    </r>
  </si>
  <si>
    <r>
      <rPr>
        <b/>
        <u/>
        <sz val="12"/>
        <color theme="1"/>
        <rFont val="Calibri"/>
        <family val="2"/>
        <scheme val="minor"/>
      </rPr>
      <t xml:space="preserve">Rebasing Year:
</t>
    </r>
    <r>
      <rPr>
        <b/>
        <sz val="12"/>
        <color theme="1"/>
        <rFont val="Calibri"/>
        <family val="2"/>
        <scheme val="minor"/>
      </rPr>
      <t>Weighted Average 
(80% Actual WW PMPM + 20% Historical WOW PMPM)</t>
    </r>
  </si>
  <si>
    <t>President's Budget Trend Rate for 
Demo Period</t>
  </si>
  <si>
    <t>Historical WOW PMPM Costs and Trend Rates</t>
  </si>
  <si>
    <t>Insert historical data source screenshot and link.</t>
  </si>
  <si>
    <t xml:space="preserve"> (E.g., WOW PMPM costs and trend rates listed in the current STCs)</t>
  </si>
  <si>
    <t>DEMONSTRATION WITHOUT WAIVER (WOW) BUDGET PROJECTION: COVERAGE COSTS FOR POPULATIONS</t>
  </si>
  <si>
    <t>CE Reentry</t>
  </si>
  <si>
    <t>Hypothetical</t>
  </si>
  <si>
    <t>Reentry Infrastructure</t>
  </si>
  <si>
    <t>HRSN Services (Nutrition and Housing Supports)</t>
  </si>
  <si>
    <t>Capped Hypothetical</t>
  </si>
  <si>
    <t xml:space="preserve">HRSN Infrastructure </t>
  </si>
  <si>
    <t>Reentry Services</t>
  </si>
  <si>
    <t>CE SSI</t>
  </si>
  <si>
    <t>CE TANF</t>
  </si>
  <si>
    <t>DEMONSTRATION WITH WAIVER (WW) BUDGET PROJECTION: COVERAGE COSTS FOR POPULATIONS</t>
  </si>
  <si>
    <t>HRSN Services (Nutrition and Housing)</t>
  </si>
  <si>
    <t>HRSN Infrastructure</t>
  </si>
  <si>
    <t>Budget Neutrality Summary</t>
  </si>
  <si>
    <t>Main Budget Neutrality Test</t>
  </si>
  <si>
    <t>DEMONSTRATION YEARS (DY)</t>
  </si>
  <si>
    <t>Medicaid per capita</t>
  </si>
  <si>
    <t>Medicaid Aggregate</t>
  </si>
  <si>
    <t>Medicaid Aggregate - WW only</t>
  </si>
  <si>
    <t>TOTAL (Excluding WW-only CNOMs)</t>
  </si>
  <si>
    <t>Savings generated in current demonstration period (excluding WW-only CNOMs)</t>
  </si>
  <si>
    <t>Carryforward savings 
(from two prior demonstration periods ago)</t>
  </si>
  <si>
    <t>Carryforward savings 
(from prior demonstration period)</t>
  </si>
  <si>
    <t>(A) Total Savings</t>
  </si>
  <si>
    <t>(B) 15% of Projected Medicaid expenditures</t>
  </si>
  <si>
    <t>Total Available Savings MIN(A,B)</t>
  </si>
  <si>
    <t>Total WW-only CNOMs</t>
  </si>
  <si>
    <r>
      <t xml:space="preserve">Base Variance (WOW expenditures minus </t>
    </r>
    <r>
      <rPr>
        <b/>
        <i/>
        <sz val="10"/>
        <rFont val="Calibri"/>
        <family val="2"/>
        <scheme val="minor"/>
      </rPr>
      <t>all</t>
    </r>
    <r>
      <rPr>
        <b/>
        <sz val="10"/>
        <rFont val="Calibri"/>
        <family val="2"/>
        <scheme val="minor"/>
      </rPr>
      <t xml:space="preserve"> WW expenditures, including WW-only CNOMs)</t>
    </r>
  </si>
  <si>
    <t>Excess savings available in the current demonstration period</t>
  </si>
  <si>
    <t>Estimated remaining carryforward savings from prior demonstration period</t>
  </si>
  <si>
    <t>Estimated remaining variance for demonstration extension period</t>
  </si>
  <si>
    <t>Total estimated carryforward savings for future demonstration extension period</t>
  </si>
  <si>
    <t>Hypothetical Budget Neutrality Tests</t>
  </si>
  <si>
    <t>Hypothetical Analysis: CE Reentry</t>
  </si>
  <si>
    <t>Hypothetical Analysis: Reentry Infrastructure</t>
  </si>
  <si>
    <t>Hypothetical Analysis: Reentry Services</t>
  </si>
  <si>
    <t>Hypothetical Analysis: CE SSI</t>
  </si>
  <si>
    <t>Hypothetical Analysis: CE TANF</t>
  </si>
  <si>
    <t>Capped Hypothetical Budget Neutrality Tests</t>
  </si>
  <si>
    <t>Capped Hypothetical Analysis: HRSN Services</t>
  </si>
  <si>
    <t>Infrastructure</t>
  </si>
  <si>
    <r>
      <rPr>
        <b/>
        <sz val="14"/>
        <rFont val="Calibri"/>
        <family val="2"/>
        <scheme val="minor"/>
      </rPr>
      <t>Supporting data and additional context related to budget neutrality</t>
    </r>
    <r>
      <rPr>
        <b/>
        <sz val="11"/>
        <rFont val="Calibri"/>
        <family val="2"/>
        <scheme val="minor"/>
      </rPr>
      <t xml:space="preserve">
</t>
    </r>
  </si>
  <si>
    <t>Breakdown of HRSN services expenditures</t>
  </si>
  <si>
    <t xml:space="preserve">HRSN Initiatives </t>
  </si>
  <si>
    <t>DY 1</t>
  </si>
  <si>
    <t>DY 2</t>
  </si>
  <si>
    <t>DY 3</t>
  </si>
  <si>
    <t>DY 4</t>
  </si>
  <si>
    <t>DY 5</t>
  </si>
  <si>
    <t>Total</t>
  </si>
  <si>
    <t>Expenditures</t>
  </si>
  <si>
    <t>Pregnant or Post-partum Nutritional Supports</t>
  </si>
  <si>
    <t>Food Insecure + Diet Sensitive Condition Nutritional Supports</t>
  </si>
  <si>
    <t>TOTAL HRSN Nutrititional Supports Services</t>
  </si>
  <si>
    <t>Housing Supports</t>
  </si>
  <si>
    <t>Total HRSN Expenditures</t>
  </si>
  <si>
    <t>TOTAL HSRN Infrastructure (15% Total)</t>
  </si>
  <si>
    <r>
      <rPr>
        <b/>
        <sz val="12"/>
        <rFont val="Calibri"/>
        <family val="2"/>
        <scheme val="minor"/>
      </rPr>
      <t xml:space="preserve">Notes: </t>
    </r>
    <r>
      <rPr>
        <sz val="12"/>
        <rFont val="Calibri"/>
        <family val="2"/>
        <scheme val="minor"/>
      </rPr>
      <t xml:space="preserve">(1) Housing Costs utilized information from HUD's database, member months and utilization were developed using specific Medicaid and Homeless data from the Medicaid Research Center at the University of Pittsburgh. </t>
    </r>
  </si>
  <si>
    <t xml:space="preserve">(2) Case management costs for housing supports are included as part of the housing supports MEG costs. </t>
  </si>
  <si>
    <t>(3) Case management costs associated with nutritional supports are assumed to be incurred as part of the existing managed care delivery systems and reported under the PA-67 HealthChoices or Community HealthChoices 1915(b) waivers. These costs are not included in the 1115 Waiver MEGs. These costs may require adjustments to the 1915(b) waiver.</t>
  </si>
  <si>
    <t xml:space="preserve">Continuous Eligibility PMPM development </t>
  </si>
  <si>
    <t>CE PMPM</t>
  </si>
  <si>
    <t>Growth Rate</t>
  </si>
  <si>
    <t xml:space="preserve">Reentry CE </t>
  </si>
  <si>
    <t>—</t>
  </si>
  <si>
    <t xml:space="preserve">0-6 Children - TANF </t>
  </si>
  <si>
    <t>0-6 Children - SSI</t>
  </si>
  <si>
    <r>
      <rPr>
        <b/>
        <sz val="12"/>
        <color rgb="FF000000"/>
        <rFont val="Calibri"/>
        <family val="2"/>
        <scheme val="minor"/>
      </rPr>
      <t xml:space="preserve">Notes: </t>
    </r>
    <r>
      <rPr>
        <sz val="12"/>
        <color rgb="FF000000"/>
        <rFont val="Calibri"/>
        <family val="2"/>
        <scheme val="minor"/>
      </rPr>
      <t>(1) The reentry CE PMPM utilizes the Adult Expansion MEG value approved by CMS from the PA-67 1915(b) waiver. The MEG value includes both Physical HealthChoices and Behavioral HealthChoices projected capitation amounts as well as costs associated with FFS "impacted" services reported under the 1915(b) waiver.</t>
    </r>
  </si>
  <si>
    <t>(2) The CE PMPMs for Children ages 0-6 (both TANF and SSI) utilize the SSI and TANF MEG values approved by CMS from the PA-67 1915(b) waiver. The MEG values include Physical HealthChoices and Behavioral HealthChoices projected capitation amounts as well as costs associated with FFS "impacted" services that are reported under the 1915(b) waiver.</t>
  </si>
  <si>
    <t>(3)  For all CE MEGs, the PMPM values for DY1 correspond to the CY 2025 (Children) and CY 2026 (Reentry) 1915(b) waiver values and are trended forward at the rates in the existing 1915(b) waiver. Only those MMs and costs associated with CE will be reported in the 1115.</t>
  </si>
  <si>
    <t>90 Day Pre-release Services</t>
  </si>
  <si>
    <t>Reentry MM</t>
  </si>
  <si>
    <t>Reentry PMPM</t>
  </si>
  <si>
    <t>Reentry Services Total Expenditures</t>
  </si>
  <si>
    <t>Reentry Infrastructure (15%) (See Note #4 below)</t>
  </si>
  <si>
    <r>
      <rPr>
        <b/>
        <sz val="12"/>
        <color rgb="FF000000"/>
        <rFont val="Calibri"/>
        <family val="2"/>
        <scheme val="minor"/>
      </rPr>
      <t xml:space="preserve">Notes: </t>
    </r>
    <r>
      <rPr>
        <sz val="12"/>
        <color rgb="FF000000"/>
        <rFont val="Calibri"/>
        <family val="2"/>
        <scheme val="minor"/>
      </rPr>
      <t xml:space="preserve">(1) The value of the Reentry Services PMPM represents the MAT, pharmacy (30-day supply upon release), and case management costs for the 90-day pre-release period. </t>
    </r>
  </si>
  <si>
    <t>(2) Member months starting in DY2 are based on data from the Commonwealth Department of Corrections monthly and annual release data. Member months in DY3–DY5 include jail release data for two major urban counties.</t>
  </si>
  <si>
    <t xml:space="preserve">      The benefit package is assumed to be consistent across DYs. </t>
  </si>
  <si>
    <t xml:space="preserve">(3) Case management costs associated with the post-release period are assumed to be incurred as part of the existing managed care delivery systems and will be reported under the PA-67 HealthChoices or Community HealthChoices 1915(b) Waivers. </t>
  </si>
  <si>
    <t xml:space="preserve">      These costs are not included in the 1115 Waiver MEGs. These costs may require adjustments to the 1915(b) waiver.</t>
  </si>
  <si>
    <t>(4) The rentry infrastructure expenditure request is calculated based on the total pre-release services and post-release case management costs.</t>
  </si>
  <si>
    <t xml:space="preserve">      Pre-release service costs represent $108.6M over 5 years and 12 months of post-release case management represent $445.8M over 5 years, for a total reentry investment of $554.4M. The reentry infrastructure request is calculated at 15% of $554.4M.</t>
  </si>
  <si>
    <t>Budget Neutrality Executive Summary</t>
  </si>
  <si>
    <t>Total Without Waiver Expenditures</t>
  </si>
  <si>
    <t>Total With Waiver Expenditures (excluding WW-only CNOMs)</t>
  </si>
  <si>
    <t>Total carryforward savings</t>
  </si>
  <si>
    <t>Total savings</t>
  </si>
  <si>
    <t>Total available savings</t>
  </si>
  <si>
    <t>Total Variance</t>
  </si>
  <si>
    <t>Capped Hypothetical Budget Neutrality Test</t>
  </si>
  <si>
    <t>Yes</t>
  </si>
  <si>
    <t>Population Status Drop-down</t>
  </si>
  <si>
    <t>President's Buget MEGs Drop-down</t>
  </si>
  <si>
    <t>numeric_dropdown</t>
  </si>
  <si>
    <t>Main</t>
  </si>
  <si>
    <t>Aged</t>
  </si>
  <si>
    <t>Blind / Disabled</t>
  </si>
  <si>
    <t>WW-only CNOM</t>
  </si>
  <si>
    <t>Aged + disabled</t>
  </si>
  <si>
    <t>Current children</t>
  </si>
  <si>
    <t>DSH Diversion</t>
  </si>
  <si>
    <t>Current adults</t>
  </si>
  <si>
    <t>Current adults + children</t>
  </si>
  <si>
    <t>Main or Hypo Dropdown</t>
  </si>
  <si>
    <t>Expansion adults</t>
  </si>
  <si>
    <t>Main BN Test</t>
  </si>
  <si>
    <t>All populations</t>
  </si>
  <si>
    <t>Hypothetical BN Test</t>
  </si>
  <si>
    <t>All adults</t>
  </si>
  <si>
    <t>Current adults + blind/disabled</t>
  </si>
  <si>
    <t>agg_pmpm dropdown</t>
  </si>
  <si>
    <t>Aged + disabled + Current children + Current adults</t>
  </si>
  <si>
    <t>Aggregate Cap</t>
  </si>
  <si>
    <t>PMPM</t>
  </si>
  <si>
    <t>WOW only</t>
  </si>
  <si>
    <t>WW only</t>
  </si>
  <si>
    <t>Both WOW and WW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</si>
</sst>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0.00%"/>
    <numFmt numFmtId="168" formatCode="&quot;$&quot;#,##0.00"/>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sz val="8"/>
      <name val="Arial"/>
      <family val="2"/>
    </font>
    <font>
      <b/>
      <sz val="13"/>
      <color theme="0"/>
      <name val="Calibri"/>
      <family val="2"/>
      <scheme val="minor"/>
    </font>
    <font>
      <sz val="12"/>
      <name val="Calibri"/>
      <family val="2"/>
      <scheme val="minor"/>
    </font>
    <font>
      <sz val="12"/>
      <color theme="1"/>
      <name val="Calibri"/>
      <family val="2"/>
      <scheme val="minor"/>
    </font>
    <font>
      <sz val="11"/>
      <name val="Calibri"/>
      <family val="2"/>
      <scheme val="minor"/>
    </font>
    <font>
      <b/>
      <sz val="12"/>
      <name val="Calibri"/>
      <family val="2"/>
      <scheme val="minor"/>
    </font>
    <font>
      <b/>
      <sz val="11"/>
      <color theme="0"/>
      <name val="Calibri"/>
      <family val="2"/>
      <scheme val="minor"/>
    </font>
    <font>
      <b/>
      <u/>
      <sz val="12"/>
      <color theme="1"/>
      <name val="Calibri"/>
      <family val="2"/>
      <scheme val="minor"/>
    </font>
    <font>
      <b/>
      <sz val="14"/>
      <name val="Calibri"/>
      <family val="2"/>
      <scheme val="minor"/>
    </font>
    <font>
      <b/>
      <i/>
      <sz val="12"/>
      <name val="Calibri"/>
      <family val="2"/>
      <scheme val="minor"/>
    </font>
    <font>
      <sz val="8"/>
      <name val="Arial"/>
      <family val="2"/>
    </font>
    <font>
      <sz val="9"/>
      <color indexed="81"/>
      <name val="Tahoma"/>
      <family val="2"/>
    </font>
    <font>
      <b/>
      <sz val="9"/>
      <color indexed="81"/>
      <name val="Tahoma"/>
      <family val="2"/>
    </font>
    <font>
      <i/>
      <sz val="12"/>
      <name val="Calibri"/>
      <family val="2"/>
      <scheme val="minor"/>
    </font>
    <font>
      <b/>
      <sz val="12"/>
      <color theme="1"/>
      <name val="Calibri"/>
      <family val="2"/>
      <scheme val="minor"/>
    </font>
    <font>
      <sz val="10"/>
      <name val="Calibri"/>
      <family val="2"/>
      <scheme val="minor"/>
    </font>
    <font>
      <b/>
      <i/>
      <sz val="10"/>
      <name val="Calibri"/>
      <family val="2"/>
      <scheme val="minor"/>
    </font>
    <font>
      <b/>
      <sz val="11"/>
      <name val="Calibri"/>
      <family val="2"/>
      <scheme val="minor"/>
    </font>
    <font>
      <i/>
      <sz val="11"/>
      <name val="Calibri"/>
      <family val="2"/>
      <scheme val="minor"/>
    </font>
    <font>
      <b/>
      <i/>
      <sz val="11"/>
      <name val="Calibri"/>
      <family val="2"/>
      <scheme val="minor"/>
    </font>
    <font>
      <b/>
      <sz val="11"/>
      <color theme="9" tint="-0.249977111117893"/>
      <name val="Calibri"/>
      <family val="2"/>
      <scheme val="minor"/>
    </font>
    <font>
      <b/>
      <u/>
      <sz val="14"/>
      <name val="Calibri"/>
      <family val="2"/>
      <scheme val="minor"/>
    </font>
    <font>
      <b/>
      <u/>
      <sz val="10"/>
      <name val="Calibri"/>
      <family val="2"/>
      <scheme val="minor"/>
    </font>
    <font>
      <b/>
      <sz val="10"/>
      <name val="Calibri"/>
      <family val="2"/>
      <scheme val="minor"/>
    </font>
    <font>
      <sz val="10"/>
      <color rgb="FFFF0000"/>
      <name val="Calibri"/>
      <family val="2"/>
      <scheme val="minor"/>
    </font>
    <font>
      <sz val="11"/>
      <color theme="0"/>
      <name val="Calibri"/>
      <family val="2"/>
      <scheme val="minor"/>
    </font>
    <font>
      <b/>
      <u/>
      <sz val="11"/>
      <name val="Calibri"/>
      <family val="2"/>
      <scheme val="minor"/>
    </font>
    <font>
      <b/>
      <u/>
      <sz val="11"/>
      <color theme="0"/>
      <name val="Calibri"/>
      <family val="2"/>
      <scheme val="minor"/>
    </font>
    <font>
      <b/>
      <sz val="10"/>
      <name val="Calibri"/>
      <family val="2"/>
    </font>
    <font>
      <b/>
      <u/>
      <sz val="11"/>
      <color rgb="FF4F81BD"/>
      <name val="Calibri"/>
      <family val="2"/>
      <scheme val="minor"/>
    </font>
    <font>
      <sz val="8"/>
      <name val="Arial"/>
      <family val="2"/>
    </font>
    <font>
      <sz val="11"/>
      <color rgb="FF000000"/>
      <name val="Calibri"/>
      <family val="2"/>
    </font>
    <font>
      <sz val="11"/>
      <color rgb="FFFF0000"/>
      <name val="Calibri"/>
      <family val="2"/>
      <scheme val="minor"/>
    </font>
    <font>
      <b/>
      <sz val="11"/>
      <color rgb="FFFF0000"/>
      <name val="Calibri"/>
      <family val="2"/>
      <scheme val="minor"/>
    </font>
    <font>
      <b/>
      <sz val="12"/>
      <color rgb="FFFF0000"/>
      <name val="Calibri"/>
      <family val="2"/>
      <scheme val="minor"/>
    </font>
    <font>
      <b/>
      <sz val="12"/>
      <color rgb="FF000000"/>
      <name val="Calibri"/>
      <family val="2"/>
      <scheme val="minor"/>
    </font>
    <font>
      <sz val="12"/>
      <color rgb="FF000000"/>
      <name val="Calibri"/>
      <family val="2"/>
      <scheme val="minor"/>
    </font>
    <font>
      <sz val="12"/>
      <color rgb="FF000000"/>
      <name val="Calibri"/>
      <family val="2"/>
    </font>
    <font>
      <sz val="11"/>
      <color rgb="FF000000"/>
      <name val="Calibri"/>
      <family val="2"/>
      <scheme val="minor"/>
    </font>
    <font>
      <sz val="10"/>
      <color rgb="FF00000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3"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auto="1"/>
      </left>
      <right/>
      <top style="medium">
        <color indexed="64"/>
      </top>
      <bottom style="hair">
        <color auto="1"/>
      </bottom>
      <diagonal/>
    </border>
    <border>
      <left/>
      <right style="hair">
        <color auto="1"/>
      </right>
      <top style="medium">
        <color indexed="64"/>
      </top>
      <bottom style="hair">
        <color auto="1"/>
      </bottom>
      <diagonal/>
    </border>
    <border>
      <left style="hair">
        <color auto="1"/>
      </left>
      <right/>
      <top style="hair">
        <color auto="1"/>
      </top>
      <bottom style="medium">
        <color indexed="64"/>
      </bottom>
      <diagonal/>
    </border>
    <border>
      <left/>
      <right style="hair">
        <color auto="1"/>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style="medium">
        <color indexed="64"/>
      </right>
      <top style="hair">
        <color auto="1"/>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rgb="FF000000"/>
      </right>
      <top/>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rgb="FF000000"/>
      </right>
      <top/>
      <bottom style="thin">
        <color indexed="64"/>
      </bottom>
      <diagonal/>
    </border>
    <border>
      <left style="thin">
        <color indexed="64"/>
      </left>
      <right style="thin">
        <color rgb="FF000000"/>
      </right>
      <top/>
      <bottom/>
      <diagonal/>
    </border>
    <border>
      <left/>
      <right/>
      <top style="thin">
        <color indexed="64"/>
      </top>
      <bottom style="thin">
        <color auto="1"/>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s>
  <cellStyleXfs count="22">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5" fillId="0" borderId="0"/>
    <xf numFmtId="9" fontId="6" fillId="0" borderId="0" applyFont="0" applyFill="0" applyBorder="0" applyAlignment="0" applyProtection="0"/>
    <xf numFmtId="43" fontId="8" fillId="0" borderId="0" applyFont="0" applyFill="0" applyBorder="0" applyAlignment="0" applyProtection="0"/>
    <xf numFmtId="0" fontId="6" fillId="0" borderId="0"/>
    <xf numFmtId="44" fontId="8"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9" fillId="0" borderId="0"/>
    <xf numFmtId="9" fontId="6" fillId="0" borderId="0" applyFont="0" applyFill="0" applyBorder="0" applyAlignment="0" applyProtection="0"/>
    <xf numFmtId="0" fontId="6" fillId="0" borderId="0"/>
    <xf numFmtId="0" fontId="4" fillId="0" borderId="0"/>
    <xf numFmtId="9" fontId="12" fillId="0" borderId="0" applyFont="0" applyFill="0" applyBorder="0" applyAlignment="0" applyProtection="0"/>
    <xf numFmtId="0" fontId="3" fillId="0" borderId="0"/>
    <xf numFmtId="0" fontId="3" fillId="0" borderId="0"/>
    <xf numFmtId="44" fontId="2" fillId="0" borderId="0" applyFont="0" applyFill="0" applyBorder="0" applyAlignment="0" applyProtection="0"/>
    <xf numFmtId="0" fontId="2" fillId="0" borderId="0"/>
  </cellStyleXfs>
  <cellXfs count="371">
    <xf numFmtId="0" fontId="0" fillId="0" borderId="0" xfId="0"/>
    <xf numFmtId="0" fontId="7" fillId="5" borderId="15" xfId="0" applyFont="1" applyFill="1" applyBorder="1"/>
    <xf numFmtId="0" fontId="6" fillId="0" borderId="15" xfId="0" applyFont="1" applyBorder="1"/>
    <xf numFmtId="0" fontId="0" fillId="0" borderId="15" xfId="0" applyBorder="1"/>
    <xf numFmtId="0" fontId="6" fillId="0" borderId="0" xfId="0" applyFont="1"/>
    <xf numFmtId="0" fontId="18" fillId="2" borderId="0" xfId="15" applyFont="1" applyFill="1" applyAlignment="1">
      <alignment vertical="center"/>
    </xf>
    <xf numFmtId="0" fontId="18" fillId="2" borderId="3" xfId="15" applyFont="1" applyFill="1" applyBorder="1"/>
    <xf numFmtId="0" fontId="14" fillId="2" borderId="3" xfId="15" applyFont="1" applyFill="1" applyBorder="1" applyAlignment="1">
      <alignment vertical="center"/>
    </xf>
    <xf numFmtId="0" fontId="14" fillId="2" borderId="3" xfId="15" applyFont="1" applyFill="1" applyBorder="1"/>
    <xf numFmtId="0" fontId="14" fillId="2" borderId="0" xfId="15" applyFont="1" applyFill="1"/>
    <xf numFmtId="0" fontId="14" fillId="2" borderId="0" xfId="15" applyFont="1" applyFill="1" applyAlignment="1">
      <alignment vertical="center"/>
    </xf>
    <xf numFmtId="0" fontId="14" fillId="2" borderId="3" xfId="15" applyFont="1" applyFill="1" applyBorder="1" applyAlignment="1">
      <alignment horizontal="left"/>
    </xf>
    <xf numFmtId="0" fontId="14" fillId="2" borderId="0" xfId="15" applyFont="1" applyFill="1" applyAlignment="1">
      <alignment horizontal="left"/>
    </xf>
    <xf numFmtId="0" fontId="16" fillId="2" borderId="3" xfId="15" applyFont="1" applyFill="1" applyBorder="1" applyAlignment="1">
      <alignment horizontal="center" vertical="center"/>
    </xf>
    <xf numFmtId="0" fontId="16" fillId="2" borderId="0" xfId="15" applyFont="1" applyFill="1" applyAlignment="1">
      <alignment horizontal="center" vertical="center"/>
    </xf>
    <xf numFmtId="0" fontId="16" fillId="0" borderId="13" xfId="15" applyFont="1" applyBorder="1" applyAlignment="1">
      <alignment horizontal="center" vertical="center"/>
    </xf>
    <xf numFmtId="0" fontId="16" fillId="0" borderId="14" xfId="15" applyFont="1" applyBorder="1" applyAlignment="1">
      <alignment horizontal="center" vertical="center"/>
    </xf>
    <xf numFmtId="0" fontId="18" fillId="0" borderId="14" xfId="15" applyFont="1" applyBorder="1" applyAlignment="1">
      <alignment vertical="center"/>
    </xf>
    <xf numFmtId="0" fontId="18" fillId="4" borderId="14" xfId="15" applyFont="1" applyFill="1" applyBorder="1" applyAlignment="1">
      <alignment horizontal="center" vertical="center"/>
    </xf>
    <xf numFmtId="0" fontId="14" fillId="6" borderId="0" xfId="15" applyFont="1" applyFill="1" applyAlignment="1" applyProtection="1">
      <alignment horizontal="center"/>
      <protection locked="0"/>
    </xf>
    <xf numFmtId="0" fontId="18" fillId="6" borderId="0" xfId="15" applyFont="1" applyFill="1" applyAlignment="1" applyProtection="1">
      <alignment horizontal="center" vertical="center"/>
      <protection locked="0"/>
    </xf>
    <xf numFmtId="0" fontId="18" fillId="6" borderId="0" xfId="15" applyFont="1" applyFill="1" applyAlignment="1" applyProtection="1">
      <alignment horizontal="center"/>
      <protection locked="0"/>
    </xf>
    <xf numFmtId="0" fontId="24" fillId="0" borderId="0" xfId="0" applyFont="1"/>
    <xf numFmtId="0" fontId="13" fillId="0" borderId="18" xfId="0" applyFont="1" applyBorder="1" applyAlignment="1">
      <alignment vertical="center" wrapText="1"/>
    </xf>
    <xf numFmtId="0" fontId="24" fillId="0" borderId="0" xfId="0" applyFont="1" applyAlignment="1">
      <alignment wrapText="1"/>
    </xf>
    <xf numFmtId="0" fontId="27" fillId="0" borderId="0" xfId="0" applyFont="1"/>
    <xf numFmtId="0" fontId="13" fillId="0" borderId="0" xfId="0" applyFont="1"/>
    <xf numFmtId="0" fontId="13" fillId="0" borderId="0" xfId="0" applyFont="1" applyAlignment="1">
      <alignment wrapText="1"/>
    </xf>
    <xf numFmtId="0" fontId="26" fillId="0" borderId="22" xfId="0" applyFont="1" applyBorder="1" applyAlignment="1">
      <alignment vertical="center" wrapText="1"/>
    </xf>
    <xf numFmtId="0" fontId="26" fillId="0" borderId="23" xfId="0" applyFont="1" applyBorder="1" applyAlignment="1">
      <alignment vertical="center" wrapText="1"/>
    </xf>
    <xf numFmtId="0" fontId="13" fillId="0" borderId="26" xfId="0" applyFont="1" applyBorder="1" applyAlignment="1">
      <alignment vertical="center" wrapText="1"/>
    </xf>
    <xf numFmtId="0" fontId="28" fillId="0" borderId="24" xfId="0" applyFont="1" applyBorder="1" applyAlignment="1">
      <alignment vertical="center" wrapText="1"/>
    </xf>
    <xf numFmtId="0" fontId="28" fillId="0" borderId="25" xfId="0" applyFont="1" applyBorder="1" applyAlignment="1">
      <alignment vertical="center" wrapText="1"/>
    </xf>
    <xf numFmtId="0" fontId="26" fillId="0" borderId="0" xfId="0" applyFont="1"/>
    <xf numFmtId="164" fontId="32" fillId="0" borderId="0" xfId="2" applyNumberFormat="1" applyFont="1" applyBorder="1" applyAlignment="1">
      <alignment wrapText="1"/>
    </xf>
    <xf numFmtId="164" fontId="24" fillId="0" borderId="8" xfId="0" applyNumberFormat="1" applyFont="1" applyBorder="1"/>
    <xf numFmtId="0" fontId="32" fillId="0" borderId="0" xfId="0" applyFont="1"/>
    <xf numFmtId="164" fontId="24" fillId="0" borderId="0" xfId="2" applyNumberFormat="1" applyFont="1" applyBorder="1"/>
    <xf numFmtId="164" fontId="24" fillId="0" borderId="0" xfId="0" applyNumberFormat="1" applyFont="1"/>
    <xf numFmtId="164" fontId="24" fillId="0" borderId="6" xfId="2" applyNumberFormat="1" applyFont="1" applyBorder="1" applyAlignment="1">
      <alignment horizontal="center"/>
    </xf>
    <xf numFmtId="164" fontId="24" fillId="0" borderId="0" xfId="2" applyNumberFormat="1" applyFont="1"/>
    <xf numFmtId="164" fontId="24" fillId="0" borderId="7" xfId="2" applyNumberFormat="1" applyFont="1" applyBorder="1" applyAlignment="1">
      <alignment horizontal="center"/>
    </xf>
    <xf numFmtId="164" fontId="13" fillId="0" borderId="0" xfId="0" applyNumberFormat="1" applyFont="1"/>
    <xf numFmtId="10" fontId="24" fillId="0" borderId="0" xfId="0" applyNumberFormat="1" applyFont="1"/>
    <xf numFmtId="10" fontId="32" fillId="0" borderId="0" xfId="0" applyNumberFormat="1" applyFont="1" applyAlignment="1">
      <alignment horizontal="center"/>
    </xf>
    <xf numFmtId="0" fontId="32" fillId="0" borderId="0" xfId="0" applyFont="1" applyAlignment="1">
      <alignment horizontal="center" wrapText="1"/>
    </xf>
    <xf numFmtId="42" fontId="24" fillId="0" borderId="0" xfId="0" applyNumberFormat="1" applyFont="1"/>
    <xf numFmtId="0" fontId="30" fillId="0" borderId="0" xfId="0" applyFont="1" applyAlignment="1">
      <alignment horizontal="right"/>
    </xf>
    <xf numFmtId="0" fontId="30" fillId="0" borderId="0" xfId="0" applyFont="1" applyAlignment="1">
      <alignment horizontal="center"/>
    </xf>
    <xf numFmtId="44" fontId="24" fillId="0" borderId="0" xfId="2" applyFont="1" applyBorder="1" applyAlignment="1">
      <alignment horizontal="center"/>
    </xf>
    <xf numFmtId="44" fontId="24" fillId="0" borderId="0" xfId="2" applyFont="1" applyBorder="1" applyProtection="1"/>
    <xf numFmtId="0" fontId="24" fillId="0" borderId="0" xfId="15" applyFont="1"/>
    <xf numFmtId="0" fontId="24" fillId="0" borderId="0" xfId="15" applyFont="1" applyAlignment="1">
      <alignment horizontal="center"/>
    </xf>
    <xf numFmtId="0" fontId="24" fillId="0" borderId="0" xfId="15" applyFont="1" applyAlignment="1">
      <alignment wrapText="1"/>
    </xf>
    <xf numFmtId="0" fontId="24" fillId="0" borderId="0" xfId="8" applyFont="1" applyProtection="1">
      <protection locked="0"/>
    </xf>
    <xf numFmtId="0" fontId="32" fillId="0" borderId="0" xfId="8" applyFont="1" applyProtection="1">
      <protection locked="0"/>
    </xf>
    <xf numFmtId="0" fontId="32" fillId="0" borderId="3" xfId="8" applyFont="1" applyBorder="1" applyProtection="1">
      <protection locked="0"/>
    </xf>
    <xf numFmtId="0" fontId="30" fillId="0" borderId="0" xfId="0" applyFont="1" applyAlignment="1">
      <alignment vertical="center"/>
    </xf>
    <xf numFmtId="164" fontId="24" fillId="0" borderId="9" xfId="2" applyNumberFormat="1" applyFont="1" applyBorder="1" applyAlignment="1">
      <alignment horizontal="center"/>
    </xf>
    <xf numFmtId="0" fontId="13" fillId="0" borderId="14" xfId="0" applyFont="1" applyBorder="1"/>
    <xf numFmtId="164" fontId="13" fillId="0" borderId="14" xfId="0" applyNumberFormat="1" applyFont="1" applyBorder="1"/>
    <xf numFmtId="164" fontId="24" fillId="0" borderId="6" xfId="2" applyNumberFormat="1" applyFont="1" applyFill="1" applyBorder="1" applyAlignment="1">
      <alignment horizontal="center"/>
    </xf>
    <xf numFmtId="0" fontId="34" fillId="0" borderId="0" xfId="0" applyFont="1"/>
    <xf numFmtId="0" fontId="35" fillId="0" borderId="38" xfId="8" applyFont="1" applyBorder="1" applyAlignment="1" applyProtection="1">
      <alignment horizontal="left"/>
      <protection locked="0"/>
    </xf>
    <xf numFmtId="0" fontId="35" fillId="0" borderId="39" xfId="8" applyFont="1" applyBorder="1" applyAlignment="1" applyProtection="1">
      <alignment horizontal="left"/>
      <protection locked="0"/>
    </xf>
    <xf numFmtId="0" fontId="26" fillId="0" borderId="40" xfId="8" applyFont="1" applyBorder="1" applyAlignment="1" applyProtection="1">
      <alignment horizontal="center"/>
      <protection locked="0"/>
    </xf>
    <xf numFmtId="0" fontId="26" fillId="0" borderId="17" xfId="8" applyFont="1" applyBorder="1" applyAlignment="1" applyProtection="1">
      <alignment horizontal="left"/>
      <protection locked="0"/>
    </xf>
    <xf numFmtId="164" fontId="13" fillId="6" borderId="15" xfId="2" applyNumberFormat="1" applyFont="1" applyFill="1" applyBorder="1" applyProtection="1">
      <protection locked="0"/>
    </xf>
    <xf numFmtId="164" fontId="13" fillId="0" borderId="41" xfId="2" applyNumberFormat="1" applyFont="1" applyBorder="1" applyProtection="1">
      <protection locked="0"/>
    </xf>
    <xf numFmtId="0" fontId="26" fillId="0" borderId="17" xfId="8" applyFont="1" applyBorder="1" applyAlignment="1" applyProtection="1">
      <alignment wrapText="1"/>
      <protection locked="0"/>
    </xf>
    <xf numFmtId="44" fontId="13" fillId="0" borderId="15" xfId="2" applyFont="1" applyBorder="1" applyProtection="1">
      <protection locked="0"/>
    </xf>
    <xf numFmtId="0" fontId="26" fillId="0" borderId="17" xfId="8" applyFont="1" applyBorder="1" applyProtection="1">
      <protection locked="0"/>
    </xf>
    <xf numFmtId="0" fontId="13" fillId="0" borderId="15" xfId="8" applyFont="1" applyBorder="1" applyProtection="1">
      <protection locked="0"/>
    </xf>
    <xf numFmtId="0" fontId="26" fillId="0" borderId="41" xfId="8" applyFont="1" applyBorder="1" applyAlignment="1" applyProtection="1">
      <alignment horizontal="center"/>
      <protection locked="0"/>
    </xf>
    <xf numFmtId="0" fontId="26" fillId="0" borderId="15" xfId="8" applyFont="1" applyBorder="1" applyAlignment="1" applyProtection="1">
      <alignment horizontal="center"/>
      <protection locked="0"/>
    </xf>
    <xf numFmtId="0" fontId="13" fillId="0" borderId="17" xfId="8" applyFont="1" applyBorder="1" applyAlignment="1" applyProtection="1">
      <alignment horizontal="center"/>
      <protection locked="0"/>
    </xf>
    <xf numFmtId="10" fontId="13" fillId="0" borderId="15" xfId="3" applyNumberFormat="1" applyFont="1" applyBorder="1" applyProtection="1">
      <protection locked="0"/>
    </xf>
    <xf numFmtId="9" fontId="13" fillId="0" borderId="15" xfId="3" applyFont="1" applyBorder="1" applyProtection="1">
      <protection locked="0"/>
    </xf>
    <xf numFmtId="9" fontId="13" fillId="0" borderId="41" xfId="3" applyFont="1" applyBorder="1" applyProtection="1">
      <protection locked="0"/>
    </xf>
    <xf numFmtId="0" fontId="13" fillId="0" borderId="17" xfId="8" applyFont="1" applyBorder="1" applyAlignment="1" applyProtection="1">
      <alignment horizontal="center" wrapText="1"/>
      <protection locked="0"/>
    </xf>
    <xf numFmtId="0" fontId="13" fillId="0" borderId="42" xfId="8" applyFont="1" applyBorder="1" applyAlignment="1" applyProtection="1">
      <alignment horizontal="center" wrapText="1"/>
      <protection locked="0"/>
    </xf>
    <xf numFmtId="10" fontId="13" fillId="0" borderId="43" xfId="3" applyNumberFormat="1" applyFont="1" applyBorder="1" applyProtection="1">
      <protection locked="0"/>
    </xf>
    <xf numFmtId="9" fontId="13" fillId="0" borderId="43" xfId="3" applyFont="1" applyBorder="1" applyProtection="1">
      <protection locked="0"/>
    </xf>
    <xf numFmtId="9" fontId="13" fillId="0" borderId="44" xfId="3" applyFont="1" applyBorder="1" applyProtection="1">
      <protection locked="0"/>
    </xf>
    <xf numFmtId="0" fontId="26" fillId="0" borderId="0" xfId="0" applyFont="1" applyAlignment="1">
      <alignment horizontal="center"/>
    </xf>
    <xf numFmtId="0" fontId="26" fillId="0" borderId="38" xfId="0" applyFont="1" applyBorder="1" applyAlignment="1">
      <alignment horizontal="center" wrapText="1"/>
    </xf>
    <xf numFmtId="0" fontId="26" fillId="0" borderId="39" xfId="0" applyFont="1" applyBorder="1" applyAlignment="1">
      <alignment horizontal="center" wrapText="1"/>
    </xf>
    <xf numFmtId="0" fontId="26" fillId="0" borderId="39" xfId="0" applyFont="1" applyBorder="1" applyAlignment="1">
      <alignment horizontal="center"/>
    </xf>
    <xf numFmtId="0" fontId="26" fillId="0" borderId="40" xfId="0" applyFont="1" applyBorder="1" applyAlignment="1">
      <alignment horizontal="center"/>
    </xf>
    <xf numFmtId="0" fontId="35" fillId="0" borderId="17" xfId="0" applyFont="1" applyBorder="1" applyAlignment="1">
      <alignment horizontal="left"/>
    </xf>
    <xf numFmtId="0" fontId="13" fillId="0" borderId="15" xfId="0" applyFont="1" applyBorder="1"/>
    <xf numFmtId="0" fontId="13" fillId="0" borderId="41" xfId="0" applyFont="1" applyBorder="1"/>
    <xf numFmtId="0" fontId="26" fillId="0" borderId="17" xfId="0" applyFont="1" applyBorder="1"/>
    <xf numFmtId="164" fontId="13" fillId="0" borderId="15" xfId="0" applyNumberFormat="1" applyFont="1" applyBorder="1"/>
    <xf numFmtId="164" fontId="13" fillId="0" borderId="41" xfId="0" applyNumberFormat="1" applyFont="1" applyBorder="1"/>
    <xf numFmtId="0" fontId="13" fillId="0" borderId="17" xfId="0" applyFont="1" applyBorder="1" applyAlignment="1">
      <alignment wrapText="1"/>
    </xf>
    <xf numFmtId="1" fontId="13" fillId="0" borderId="15" xfId="1" applyNumberFormat="1" applyFont="1" applyBorder="1" applyProtection="1"/>
    <xf numFmtId="44" fontId="13" fillId="0" borderId="15" xfId="2" applyFont="1" applyBorder="1" applyProtection="1"/>
    <xf numFmtId="44" fontId="13" fillId="6" borderId="15" xfId="2" applyFont="1" applyFill="1" applyBorder="1" applyProtection="1"/>
    <xf numFmtId="0" fontId="13" fillId="0" borderId="42" xfId="0" applyFont="1" applyBorder="1" applyAlignment="1">
      <alignment wrapText="1"/>
    </xf>
    <xf numFmtId="44" fontId="13" fillId="0" borderId="43" xfId="2" applyFont="1" applyBorder="1"/>
    <xf numFmtId="0" fontId="35" fillId="0" borderId="15" xfId="0" applyFont="1" applyBorder="1" applyAlignment="1">
      <alignment horizontal="left"/>
    </xf>
    <xf numFmtId="44" fontId="13" fillId="0" borderId="43" xfId="2" applyFont="1" applyBorder="1" applyAlignment="1">
      <alignment horizontal="center"/>
    </xf>
    <xf numFmtId="44" fontId="13" fillId="0" borderId="43" xfId="2" applyFont="1" applyFill="1" applyBorder="1" applyAlignment="1">
      <alignment horizontal="center"/>
    </xf>
    <xf numFmtId="164" fontId="13" fillId="6" borderId="43" xfId="2" applyNumberFormat="1" applyFont="1" applyFill="1" applyBorder="1" applyAlignment="1">
      <alignment horizontal="center"/>
    </xf>
    <xf numFmtId="44" fontId="13" fillId="0" borderId="0" xfId="2" applyFont="1" applyBorder="1" applyAlignment="1">
      <alignment horizontal="center"/>
    </xf>
    <xf numFmtId="44" fontId="13" fillId="0" borderId="0" xfId="2" applyFont="1" applyBorder="1" applyProtection="1"/>
    <xf numFmtId="10" fontId="26" fillId="0" borderId="0" xfId="0" applyNumberFormat="1" applyFont="1" applyAlignment="1">
      <alignment horizontal="center"/>
    </xf>
    <xf numFmtId="0" fontId="26" fillId="0" borderId="0" xfId="0" applyFont="1" applyAlignment="1">
      <alignment horizontal="center" wrapText="1"/>
    </xf>
    <xf numFmtId="0" fontId="26" fillId="0" borderId="40" xfId="0" applyFont="1" applyBorder="1" applyAlignment="1">
      <alignment horizontal="center" wrapText="1"/>
    </xf>
    <xf numFmtId="0" fontId="35" fillId="0" borderId="41" xfId="0" applyFont="1" applyBorder="1" applyAlignment="1">
      <alignment horizontal="left"/>
    </xf>
    <xf numFmtId="0" fontId="26" fillId="0" borderId="15" xfId="0" applyFont="1" applyBorder="1"/>
    <xf numFmtId="0" fontId="26" fillId="0" borderId="41" xfId="0" applyFont="1" applyBorder="1"/>
    <xf numFmtId="0" fontId="13" fillId="0" borderId="15" xfId="0" applyFont="1" applyBorder="1" applyAlignment="1">
      <alignment wrapText="1"/>
    </xf>
    <xf numFmtId="0" fontId="13" fillId="0" borderId="43" xfId="0" applyFont="1" applyBorder="1" applyAlignment="1">
      <alignment wrapText="1"/>
    </xf>
    <xf numFmtId="0" fontId="13" fillId="0" borderId="44" xfId="0" applyFont="1" applyBorder="1" applyAlignment="1">
      <alignment wrapText="1"/>
    </xf>
    <xf numFmtId="9" fontId="13" fillId="0" borderId="15" xfId="8" applyNumberFormat="1" applyFont="1" applyBorder="1" applyProtection="1">
      <protection locked="0"/>
    </xf>
    <xf numFmtId="9" fontId="26" fillId="0" borderId="15" xfId="8" applyNumberFormat="1" applyFont="1" applyBorder="1" applyAlignment="1" applyProtection="1">
      <alignment horizontal="center"/>
      <protection locked="0"/>
    </xf>
    <xf numFmtId="0" fontId="13" fillId="0" borderId="42" xfId="8" applyFont="1" applyBorder="1" applyAlignment="1" applyProtection="1">
      <alignment horizontal="center"/>
      <protection locked="0"/>
    </xf>
    <xf numFmtId="0" fontId="35" fillId="0" borderId="0" xfId="0" applyFont="1"/>
    <xf numFmtId="0" fontId="26" fillId="0" borderId="38" xfId="0" applyFont="1" applyBorder="1" applyAlignment="1">
      <alignment wrapText="1"/>
    </xf>
    <xf numFmtId="164" fontId="26" fillId="0" borderId="15" xfId="2" applyNumberFormat="1" applyFont="1" applyBorder="1"/>
    <xf numFmtId="164" fontId="26" fillId="0" borderId="41" xfId="2" applyNumberFormat="1" applyFont="1" applyBorder="1"/>
    <xf numFmtId="0" fontId="26" fillId="0" borderId="42" xfId="0" applyFont="1" applyBorder="1"/>
    <xf numFmtId="164" fontId="26" fillId="0" borderId="43" xfId="2" applyNumberFormat="1" applyFont="1" applyBorder="1"/>
    <xf numFmtId="164" fontId="26" fillId="0" borderId="44" xfId="2" applyNumberFormat="1" applyFont="1" applyBorder="1"/>
    <xf numFmtId="44" fontId="13" fillId="0" borderId="0" xfId="2" applyFont="1" applyBorder="1"/>
    <xf numFmtId="0" fontId="26" fillId="0" borderId="38" xfId="0" applyFont="1" applyBorder="1"/>
    <xf numFmtId="42" fontId="26" fillId="0" borderId="17" xfId="0" applyNumberFormat="1" applyFont="1" applyBorder="1"/>
    <xf numFmtId="164" fontId="26" fillId="0" borderId="43" xfId="0" applyNumberFormat="1" applyFont="1" applyBorder="1"/>
    <xf numFmtId="164" fontId="26" fillId="0" borderId="44" xfId="0" applyNumberFormat="1" applyFont="1" applyBorder="1"/>
    <xf numFmtId="164" fontId="13" fillId="0" borderId="44" xfId="2" applyNumberFormat="1" applyFont="1" applyFill="1" applyBorder="1" applyAlignment="1">
      <alignment horizontal="center"/>
    </xf>
    <xf numFmtId="0" fontId="13" fillId="0" borderId="41" xfId="0" applyFont="1" applyBorder="1" applyAlignment="1">
      <alignment wrapText="1"/>
    </xf>
    <xf numFmtId="0" fontId="13" fillId="0" borderId="0" xfId="8" applyFont="1" applyAlignment="1">
      <alignment vertical="center"/>
    </xf>
    <xf numFmtId="0" fontId="23" fillId="0" borderId="15" xfId="21" applyFont="1" applyBorder="1" applyAlignment="1">
      <alignment horizontal="center" vertical="center"/>
    </xf>
    <xf numFmtId="164" fontId="13" fillId="0" borderId="43" xfId="2" applyNumberFormat="1" applyFont="1" applyBorder="1" applyAlignment="1">
      <alignment wrapText="1"/>
    </xf>
    <xf numFmtId="0" fontId="24" fillId="6" borderId="1" xfId="15" applyFont="1" applyFill="1" applyBorder="1"/>
    <xf numFmtId="0" fontId="24" fillId="6" borderId="2" xfId="15" applyFont="1" applyFill="1" applyBorder="1"/>
    <xf numFmtId="0" fontId="24" fillId="6" borderId="6" xfId="15" applyFont="1" applyFill="1" applyBorder="1"/>
    <xf numFmtId="0" fontId="24" fillId="6" borderId="3" xfId="15" applyFont="1" applyFill="1" applyBorder="1"/>
    <xf numFmtId="0" fontId="24" fillId="6" borderId="0" xfId="15" applyFont="1" applyFill="1"/>
    <xf numFmtId="0" fontId="24" fillId="6" borderId="7" xfId="15" applyFont="1" applyFill="1" applyBorder="1"/>
    <xf numFmtId="0" fontId="24" fillId="6" borderId="4" xfId="15" applyFont="1" applyFill="1" applyBorder="1"/>
    <xf numFmtId="0" fontId="24" fillId="6" borderId="5" xfId="15" applyFont="1" applyFill="1" applyBorder="1"/>
    <xf numFmtId="0" fontId="24" fillId="6" borderId="9" xfId="15" applyFont="1" applyFill="1" applyBorder="1"/>
    <xf numFmtId="0" fontId="13" fillId="0" borderId="3" xfId="0" applyFont="1" applyBorder="1"/>
    <xf numFmtId="44" fontId="13" fillId="6" borderId="15" xfId="2" applyFont="1" applyFill="1" applyBorder="1" applyAlignment="1">
      <alignment wrapText="1"/>
    </xf>
    <xf numFmtId="164" fontId="13" fillId="6" borderId="43" xfId="2" applyNumberFormat="1" applyFont="1" applyFill="1" applyBorder="1" applyAlignment="1">
      <alignment wrapText="1"/>
    </xf>
    <xf numFmtId="0" fontId="24" fillId="0" borderId="0" xfId="15" applyFont="1" applyAlignment="1">
      <alignment horizontal="center" vertical="center"/>
    </xf>
    <xf numFmtId="0" fontId="23" fillId="0" borderId="46" xfId="15" applyFont="1" applyBorder="1" applyAlignment="1">
      <alignment vertical="center"/>
    </xf>
    <xf numFmtId="0" fontId="23" fillId="0" borderId="16" xfId="15" applyFont="1" applyBorder="1" applyAlignment="1">
      <alignment vertical="center" wrapText="1"/>
    </xf>
    <xf numFmtId="0" fontId="23" fillId="0" borderId="16" xfId="15" applyFont="1" applyBorder="1" applyAlignment="1">
      <alignment horizontal="center" vertical="center" wrapText="1"/>
    </xf>
    <xf numFmtId="0" fontId="13" fillId="0" borderId="0" xfId="15" applyFont="1"/>
    <xf numFmtId="0" fontId="13" fillId="0" borderId="15" xfId="15" applyFont="1" applyBorder="1" applyAlignment="1">
      <alignment vertical="center"/>
    </xf>
    <xf numFmtId="2" fontId="13" fillId="0" borderId="15" xfId="15" applyNumberFormat="1" applyFont="1" applyBorder="1" applyAlignment="1">
      <alignment horizontal="center" vertical="center"/>
    </xf>
    <xf numFmtId="2" fontId="13" fillId="6" borderId="15" xfId="15" applyNumberFormat="1" applyFont="1" applyFill="1" applyBorder="1" applyAlignment="1" applyProtection="1">
      <alignment horizontal="center" vertical="center"/>
      <protection locked="0"/>
    </xf>
    <xf numFmtId="165" fontId="13" fillId="0" borderId="15" xfId="17" applyNumberFormat="1" applyFont="1" applyFill="1" applyBorder="1" applyAlignment="1" applyProtection="1">
      <alignment horizontal="center"/>
    </xf>
    <xf numFmtId="0" fontId="13" fillId="0" borderId="0" xfId="15" applyFont="1" applyAlignment="1">
      <alignment vertical="center"/>
    </xf>
    <xf numFmtId="164" fontId="32" fillId="0" borderId="0" xfId="2" applyNumberFormat="1" applyFont="1" applyAlignment="1">
      <alignment wrapText="1"/>
    </xf>
    <xf numFmtId="0" fontId="36" fillId="0" borderId="39" xfId="8" applyFont="1" applyBorder="1" applyAlignment="1" applyProtection="1">
      <alignment horizontal="left"/>
      <protection locked="0"/>
    </xf>
    <xf numFmtId="164" fontId="30" fillId="0" borderId="0" xfId="0" applyNumberFormat="1" applyFont="1" applyAlignment="1">
      <alignment vertical="center"/>
    </xf>
    <xf numFmtId="164" fontId="31" fillId="0" borderId="0" xfId="0" applyNumberFormat="1" applyFont="1"/>
    <xf numFmtId="164" fontId="32" fillId="0" borderId="0" xfId="0" applyNumberFormat="1" applyFont="1" applyAlignment="1">
      <alignment horizontal="left"/>
    </xf>
    <xf numFmtId="164" fontId="31" fillId="0" borderId="0" xfId="0" applyNumberFormat="1" applyFont="1" applyAlignment="1">
      <alignment wrapText="1"/>
    </xf>
    <xf numFmtId="164" fontId="32" fillId="0" borderId="0" xfId="0" applyNumberFormat="1" applyFont="1" applyAlignment="1">
      <alignment wrapText="1"/>
    </xf>
    <xf numFmtId="164" fontId="32" fillId="0" borderId="3" xfId="0" applyNumberFormat="1" applyFont="1" applyBorder="1" applyAlignment="1">
      <alignment wrapText="1"/>
    </xf>
    <xf numFmtId="164" fontId="32" fillId="0" borderId="12" xfId="0" applyNumberFormat="1" applyFont="1" applyBorder="1"/>
    <xf numFmtId="164" fontId="32" fillId="0" borderId="0" xfId="0" applyNumberFormat="1" applyFont="1"/>
    <xf numFmtId="164" fontId="32" fillId="0" borderId="10" xfId="0" applyNumberFormat="1" applyFont="1" applyBorder="1"/>
    <xf numFmtId="164" fontId="32" fillId="0" borderId="2" xfId="0" applyNumberFormat="1" applyFont="1" applyBorder="1"/>
    <xf numFmtId="164" fontId="32" fillId="0" borderId="0" xfId="0" applyNumberFormat="1" applyFont="1" applyAlignment="1">
      <alignment horizontal="center"/>
    </xf>
    <xf numFmtId="164" fontId="32" fillId="0" borderId="1" xfId="0" applyNumberFormat="1" applyFont="1" applyBorder="1"/>
    <xf numFmtId="164" fontId="33" fillId="0" borderId="0" xfId="0" applyNumberFormat="1" applyFont="1"/>
    <xf numFmtId="164" fontId="32" fillId="0" borderId="3" xfId="0" applyNumberFormat="1" applyFont="1" applyBorder="1"/>
    <xf numFmtId="164" fontId="32" fillId="0" borderId="3" xfId="0" applyNumberFormat="1" applyFont="1" applyBorder="1" applyAlignment="1">
      <alignment vertical="top" wrapText="1"/>
    </xf>
    <xf numFmtId="164" fontId="32" fillId="0" borderId="4" xfId="0" applyNumberFormat="1" applyFont="1" applyBorder="1"/>
    <xf numFmtId="164" fontId="24" fillId="0" borderId="11" xfId="2" applyNumberFormat="1" applyFont="1" applyBorder="1"/>
    <xf numFmtId="164" fontId="13" fillId="0" borderId="43" xfId="2" applyNumberFormat="1" applyFont="1" applyBorder="1"/>
    <xf numFmtId="164" fontId="13" fillId="0" borderId="44" xfId="2" applyNumberFormat="1" applyFont="1" applyBorder="1"/>
    <xf numFmtId="164" fontId="13" fillId="0" borderId="41" xfId="2" applyNumberFormat="1" applyFont="1" applyFill="1" applyBorder="1" applyProtection="1"/>
    <xf numFmtId="164" fontId="37" fillId="0" borderId="0" xfId="2" applyNumberFormat="1" applyFont="1" applyAlignment="1">
      <alignment wrapText="1"/>
    </xf>
    <xf numFmtId="164" fontId="24" fillId="6" borderId="7" xfId="2" applyNumberFormat="1" applyFont="1" applyFill="1" applyBorder="1" applyAlignment="1" applyProtection="1">
      <alignment horizontal="center"/>
      <protection locked="0"/>
    </xf>
    <xf numFmtId="164" fontId="24" fillId="7" borderId="7" xfId="0" applyNumberFormat="1" applyFont="1" applyFill="1" applyBorder="1"/>
    <xf numFmtId="164" fontId="24" fillId="7" borderId="6" xfId="2" applyNumberFormat="1" applyFont="1" applyFill="1" applyBorder="1"/>
    <xf numFmtId="0" fontId="22" fillId="2" borderId="3" xfId="15" applyFont="1" applyFill="1" applyBorder="1" applyAlignment="1">
      <alignment vertical="center"/>
    </xf>
    <xf numFmtId="164" fontId="17" fillId="8" borderId="0" xfId="0" applyNumberFormat="1" applyFont="1" applyFill="1" applyAlignment="1">
      <alignment horizontal="center"/>
    </xf>
    <xf numFmtId="0" fontId="26" fillId="0" borderId="15" xfId="0" applyFont="1" applyBorder="1" applyAlignment="1">
      <alignment horizontal="left"/>
    </xf>
    <xf numFmtId="3" fontId="13" fillId="6" borderId="15" xfId="1" applyNumberFormat="1" applyFont="1" applyFill="1" applyBorder="1" applyProtection="1">
      <protection locked="0"/>
    </xf>
    <xf numFmtId="3" fontId="13" fillId="0" borderId="41" xfId="2" applyNumberFormat="1" applyFont="1" applyBorder="1" applyProtection="1">
      <protection locked="0"/>
    </xf>
    <xf numFmtId="3" fontId="13" fillId="0" borderId="15" xfId="1" applyNumberFormat="1" applyFont="1" applyBorder="1" applyProtection="1"/>
    <xf numFmtId="3" fontId="13" fillId="6" borderId="15" xfId="1" applyNumberFormat="1" applyFont="1" applyFill="1" applyBorder="1" applyProtection="1"/>
    <xf numFmtId="3" fontId="13" fillId="0" borderId="41" xfId="1" applyNumberFormat="1" applyFont="1" applyFill="1" applyBorder="1" applyProtection="1"/>
    <xf numFmtId="3" fontId="13" fillId="0" borderId="15" xfId="0" applyNumberFormat="1" applyFont="1" applyBorder="1" applyAlignment="1">
      <alignment wrapText="1"/>
    </xf>
    <xf numFmtId="3" fontId="13" fillId="0" borderId="41" xfId="0" applyNumberFormat="1" applyFont="1" applyBorder="1" applyAlignment="1">
      <alignment wrapText="1"/>
    </xf>
    <xf numFmtId="0" fontId="38" fillId="0" borderId="39" xfId="8" applyFont="1" applyBorder="1" applyAlignment="1" applyProtection="1">
      <alignment horizontal="left"/>
      <protection locked="0"/>
    </xf>
    <xf numFmtId="2" fontId="13" fillId="0" borderId="16" xfId="15" applyNumberFormat="1" applyFont="1" applyBorder="1" applyAlignment="1">
      <alignment horizontal="center" vertical="center"/>
    </xf>
    <xf numFmtId="167" fontId="26" fillId="0" borderId="39" xfId="0" applyNumberFormat="1" applyFont="1" applyBorder="1" applyAlignment="1">
      <alignment horizontal="center"/>
    </xf>
    <xf numFmtId="167" fontId="13" fillId="0" borderId="15" xfId="0" applyNumberFormat="1" applyFont="1" applyBorder="1"/>
    <xf numFmtId="167" fontId="13" fillId="6" borderId="15" xfId="1" applyNumberFormat="1" applyFont="1" applyFill="1" applyBorder="1" applyProtection="1"/>
    <xf numFmtId="167" fontId="13" fillId="6" borderId="15" xfId="2" applyNumberFormat="1" applyFont="1" applyFill="1" applyBorder="1" applyProtection="1"/>
    <xf numFmtId="167" fontId="13" fillId="0" borderId="43" xfId="2" applyNumberFormat="1" applyFont="1" applyBorder="1"/>
    <xf numFmtId="44" fontId="13" fillId="0" borderId="15" xfId="2" applyFont="1" applyFill="1" applyBorder="1" applyAlignment="1">
      <alignment wrapText="1"/>
    </xf>
    <xf numFmtId="164" fontId="13" fillId="0" borderId="44" xfId="0" applyNumberFormat="1" applyFont="1" applyBorder="1" applyAlignment="1">
      <alignment wrapText="1"/>
    </xf>
    <xf numFmtId="167" fontId="26" fillId="0" borderId="39" xfId="0" applyNumberFormat="1" applyFont="1" applyBorder="1" applyAlignment="1">
      <alignment horizontal="center" wrapText="1"/>
    </xf>
    <xf numFmtId="167" fontId="35" fillId="0" borderId="15" xfId="0" applyNumberFormat="1" applyFont="1" applyBorder="1" applyAlignment="1">
      <alignment horizontal="left"/>
    </xf>
    <xf numFmtId="167" fontId="26" fillId="0" borderId="15" xfId="0" applyNumberFormat="1" applyFont="1" applyBorder="1"/>
    <xf numFmtId="167" fontId="13" fillId="0" borderId="15" xfId="0" applyNumberFormat="1" applyFont="1" applyBorder="1" applyAlignment="1">
      <alignment wrapText="1"/>
    </xf>
    <xf numFmtId="167" fontId="13" fillId="0" borderId="15" xfId="2" applyNumberFormat="1" applyFont="1" applyFill="1" applyBorder="1" applyAlignment="1">
      <alignment wrapText="1"/>
    </xf>
    <xf numFmtId="167" fontId="13" fillId="0" borderId="43" xfId="2" applyNumberFormat="1" applyFont="1" applyBorder="1" applyAlignment="1">
      <alignment wrapText="1"/>
    </xf>
    <xf numFmtId="167" fontId="13" fillId="6" borderId="43" xfId="2" applyNumberFormat="1" applyFont="1" applyFill="1" applyBorder="1" applyAlignment="1">
      <alignment horizontal="center"/>
    </xf>
    <xf numFmtId="164" fontId="13" fillId="0" borderId="43" xfId="2" applyNumberFormat="1" applyFont="1" applyFill="1" applyBorder="1" applyAlignment="1">
      <alignment wrapText="1"/>
    </xf>
    <xf numFmtId="167" fontId="13" fillId="0" borderId="43" xfId="0" applyNumberFormat="1" applyFont="1" applyBorder="1" applyAlignment="1">
      <alignment wrapText="1"/>
    </xf>
    <xf numFmtId="164" fontId="26" fillId="0" borderId="39" xfId="2" applyNumberFormat="1" applyFont="1" applyBorder="1" applyAlignment="1">
      <alignment horizontal="center"/>
    </xf>
    <xf numFmtId="164" fontId="26" fillId="0" borderId="40" xfId="2" applyNumberFormat="1" applyFont="1" applyBorder="1" applyAlignment="1">
      <alignment horizontal="center"/>
    </xf>
    <xf numFmtId="6" fontId="40" fillId="0" borderId="0" xfId="0" applyNumberFormat="1" applyFont="1"/>
    <xf numFmtId="166" fontId="42" fillId="0" borderId="0" xfId="20" applyNumberFormat="1" applyFont="1" applyBorder="1"/>
    <xf numFmtId="166" fontId="41" fillId="0" borderId="0" xfId="20" applyNumberFormat="1" applyFont="1" applyBorder="1"/>
    <xf numFmtId="9" fontId="42" fillId="0" borderId="0" xfId="21" applyNumberFormat="1" applyFont="1" applyAlignment="1">
      <alignment horizontal="right"/>
    </xf>
    <xf numFmtId="166" fontId="42" fillId="0" borderId="0" xfId="20" applyNumberFormat="1" applyFont="1"/>
    <xf numFmtId="0" fontId="23" fillId="0" borderId="41" xfId="21" applyFont="1" applyBorder="1" applyAlignment="1">
      <alignment horizontal="center" vertical="center"/>
    </xf>
    <xf numFmtId="166" fontId="41" fillId="0" borderId="0" xfId="20" applyNumberFormat="1" applyFont="1" applyBorder="1" applyAlignment="1">
      <alignment vertical="center"/>
    </xf>
    <xf numFmtId="0" fontId="17" fillId="0" borderId="0" xfId="21" applyFont="1" applyAlignment="1">
      <alignment vertical="center"/>
    </xf>
    <xf numFmtId="0" fontId="23" fillId="0" borderId="0" xfId="21" applyFont="1" applyAlignment="1">
      <alignment horizontal="center" vertical="center"/>
    </xf>
    <xf numFmtId="0" fontId="42" fillId="0" borderId="0" xfId="21" applyFont="1" applyAlignment="1">
      <alignment horizontal="center" vertical="center"/>
    </xf>
    <xf numFmtId="165" fontId="42" fillId="0" borderId="0" xfId="21" applyNumberFormat="1" applyFont="1"/>
    <xf numFmtId="165" fontId="41" fillId="0" borderId="0" xfId="21" applyNumberFormat="1" applyFont="1"/>
    <xf numFmtId="9" fontId="41" fillId="0" borderId="0" xfId="21" applyNumberFormat="1" applyFont="1" applyAlignment="1">
      <alignment horizontal="right"/>
    </xf>
    <xf numFmtId="166" fontId="41" fillId="0" borderId="0" xfId="20" applyNumberFormat="1" applyFont="1" applyBorder="1" applyAlignment="1"/>
    <xf numFmtId="44" fontId="1" fillId="6" borderId="15" xfId="16" applyNumberFormat="1" applyFont="1" applyFill="1" applyBorder="1" applyAlignment="1" applyProtection="1">
      <alignment vertical="center"/>
      <protection locked="0"/>
    </xf>
    <xf numFmtId="0" fontId="11" fillId="0" borderId="0" xfId="21" applyFont="1" applyAlignment="1">
      <alignment horizontal="left" vertical="center" wrapText="1"/>
    </xf>
    <xf numFmtId="166" fontId="13" fillId="0" borderId="0" xfId="20" applyNumberFormat="1" applyFont="1" applyBorder="1"/>
    <xf numFmtId="0" fontId="14" fillId="0" borderId="0" xfId="21" applyFont="1" applyAlignment="1">
      <alignment horizontal="left" vertical="top" wrapText="1"/>
    </xf>
    <xf numFmtId="166" fontId="26" fillId="0" borderId="0" xfId="20" applyNumberFormat="1" applyFont="1" applyBorder="1"/>
    <xf numFmtId="0" fontId="11" fillId="0" borderId="0" xfId="21" applyFont="1" applyAlignment="1">
      <alignment horizontal="left" vertical="top"/>
    </xf>
    <xf numFmtId="9" fontId="26" fillId="0" borderId="0" xfId="21" applyNumberFormat="1" applyFont="1" applyAlignment="1">
      <alignment horizontal="right"/>
    </xf>
    <xf numFmtId="165" fontId="26" fillId="0" borderId="0" xfId="21" applyNumberFormat="1" applyFont="1"/>
    <xf numFmtId="165" fontId="13" fillId="0" borderId="0" xfId="21" applyNumberFormat="1" applyFont="1"/>
    <xf numFmtId="9" fontId="13" fillId="0" borderId="0" xfId="21" applyNumberFormat="1" applyFont="1" applyAlignment="1">
      <alignment horizontal="right"/>
    </xf>
    <xf numFmtId="166" fontId="13" fillId="0" borderId="0" xfId="20" applyNumberFormat="1" applyFont="1" applyBorder="1" applyAlignment="1"/>
    <xf numFmtId="0" fontId="14" fillId="0" borderId="15" xfId="8" applyFont="1" applyBorder="1" applyAlignment="1">
      <alignment vertical="center"/>
    </xf>
    <xf numFmtId="164" fontId="14" fillId="0" borderId="15" xfId="8" applyNumberFormat="1" applyFont="1" applyBorder="1" applyAlignment="1">
      <alignment vertical="center"/>
    </xf>
    <xf numFmtId="0" fontId="11" fillId="0" borderId="17" xfId="21" applyFont="1" applyBorder="1" applyAlignment="1">
      <alignment horizontal="left" vertical="top" wrapText="1"/>
    </xf>
    <xf numFmtId="0" fontId="14" fillId="0" borderId="16" xfId="21" applyFont="1" applyBorder="1" applyAlignment="1">
      <alignment horizontal="center" vertical="center"/>
    </xf>
    <xf numFmtId="0" fontId="14" fillId="0" borderId="48" xfId="21" applyFont="1" applyBorder="1" applyAlignment="1">
      <alignment horizontal="center" vertical="center"/>
    </xf>
    <xf numFmtId="166" fontId="11" fillId="0" borderId="15" xfId="20" applyNumberFormat="1" applyFont="1" applyBorder="1" applyAlignment="1">
      <alignment vertical="center"/>
    </xf>
    <xf numFmtId="166" fontId="11" fillId="0" borderId="15" xfId="8" applyNumberFormat="1" applyFont="1" applyBorder="1" applyAlignment="1">
      <alignment vertical="center"/>
    </xf>
    <xf numFmtId="166" fontId="11" fillId="0" borderId="50" xfId="20" applyNumberFormat="1" applyFont="1" applyBorder="1" applyAlignment="1">
      <alignment vertical="center"/>
    </xf>
    <xf numFmtId="166" fontId="11" fillId="0" borderId="45" xfId="20" applyNumberFormat="1" applyFont="1" applyBorder="1" applyAlignment="1">
      <alignment vertical="center"/>
    </xf>
    <xf numFmtId="166" fontId="11" fillId="0" borderId="0" xfId="20" applyNumberFormat="1" applyFont="1" applyFill="1" applyBorder="1" applyAlignment="1">
      <alignment vertical="center"/>
    </xf>
    <xf numFmtId="166" fontId="11" fillId="0" borderId="15" xfId="8" applyNumberFormat="1" applyFont="1" applyBorder="1"/>
    <xf numFmtId="0" fontId="14" fillId="0" borderId="15" xfId="21" applyFont="1" applyBorder="1" applyAlignment="1">
      <alignment horizontal="center" vertical="center"/>
    </xf>
    <xf numFmtId="165" fontId="11" fillId="0" borderId="39" xfId="21" applyNumberFormat="1" applyFont="1" applyBorder="1" applyAlignment="1">
      <alignment vertical="center"/>
    </xf>
    <xf numFmtId="168" fontId="11" fillId="0" borderId="49" xfId="20" applyNumberFormat="1" applyFont="1" applyBorder="1" applyAlignment="1">
      <alignment vertical="center"/>
    </xf>
    <xf numFmtId="168" fontId="11" fillId="0" borderId="47" xfId="20" applyNumberFormat="1" applyFont="1" applyBorder="1" applyAlignment="1">
      <alignment vertical="center"/>
    </xf>
    <xf numFmtId="168" fontId="11" fillId="0" borderId="39" xfId="20" applyNumberFormat="1" applyFont="1" applyBorder="1" applyAlignment="1">
      <alignment vertical="center"/>
    </xf>
    <xf numFmtId="0" fontId="11" fillId="0" borderId="0" xfId="8" applyFont="1" applyAlignment="1">
      <alignment vertical="center"/>
    </xf>
    <xf numFmtId="0" fontId="43" fillId="0" borderId="16" xfId="21" applyFont="1" applyBorder="1" applyAlignment="1">
      <alignment horizontal="center" vertical="center"/>
    </xf>
    <xf numFmtId="0" fontId="43" fillId="0" borderId="48" xfId="21" applyFont="1" applyBorder="1" applyAlignment="1">
      <alignment horizontal="center" vertical="center"/>
    </xf>
    <xf numFmtId="3" fontId="12" fillId="0" borderId="15" xfId="1" applyNumberFormat="1" applyFont="1" applyFill="1" applyBorder="1"/>
    <xf numFmtId="44" fontId="12" fillId="0" borderId="15" xfId="2" applyFont="1" applyFill="1" applyBorder="1"/>
    <xf numFmtId="164" fontId="23" fillId="0" borderId="43" xfId="2" applyNumberFormat="1" applyFont="1" applyFill="1" applyBorder="1"/>
    <xf numFmtId="0" fontId="14" fillId="0" borderId="51" xfId="21" applyFont="1" applyBorder="1" applyAlignment="1">
      <alignment vertical="center"/>
    </xf>
    <xf numFmtId="0" fontId="14" fillId="0" borderId="17" xfId="21" applyFont="1" applyBorder="1" applyAlignment="1">
      <alignment vertical="center"/>
    </xf>
    <xf numFmtId="164" fontId="14" fillId="0" borderId="17" xfId="2" applyNumberFormat="1" applyFont="1" applyBorder="1" applyAlignment="1">
      <alignment vertical="center"/>
    </xf>
    <xf numFmtId="0" fontId="14" fillId="0" borderId="42" xfId="21" applyFont="1" applyBorder="1" applyAlignment="1">
      <alignment horizontal="center" vertical="center"/>
    </xf>
    <xf numFmtId="165" fontId="11" fillId="0" borderId="15" xfId="21" applyNumberFormat="1" applyFont="1" applyBorder="1" applyAlignment="1">
      <alignment vertical="center"/>
    </xf>
    <xf numFmtId="168" fontId="11" fillId="0" borderId="15" xfId="20" applyNumberFormat="1" applyFont="1" applyBorder="1" applyAlignment="1">
      <alignment vertical="center"/>
    </xf>
    <xf numFmtId="166" fontId="11" fillId="0" borderId="15" xfId="20" applyNumberFormat="1" applyFont="1" applyBorder="1" applyAlignment="1"/>
    <xf numFmtId="167" fontId="13" fillId="0" borderId="43" xfId="2" applyNumberFormat="1" applyFont="1" applyFill="1" applyBorder="1" applyAlignment="1">
      <alignment horizontal="center"/>
    </xf>
    <xf numFmtId="2" fontId="13" fillId="0" borderId="0" xfId="8" applyNumberFormat="1" applyFont="1" applyAlignment="1">
      <alignment vertical="center"/>
    </xf>
    <xf numFmtId="0" fontId="11" fillId="0" borderId="52" xfId="21" applyFont="1" applyBorder="1" applyAlignment="1">
      <alignment horizontal="left" vertical="top" wrapText="1"/>
    </xf>
    <xf numFmtId="0" fontId="11" fillId="0" borderId="17" xfId="21" applyFont="1" applyBorder="1" applyAlignment="1">
      <alignment wrapText="1"/>
    </xf>
    <xf numFmtId="0" fontId="23" fillId="0" borderId="38" xfId="21" applyFont="1" applyBorder="1" applyAlignment="1">
      <alignment horizontal="center" vertical="center"/>
    </xf>
    <xf numFmtId="0" fontId="23" fillId="0" borderId="39" xfId="21" applyFont="1" applyBorder="1" applyAlignment="1">
      <alignment horizontal="center" vertical="center"/>
    </xf>
    <xf numFmtId="0" fontId="23" fillId="0" borderId="40" xfId="21" applyFont="1" applyBorder="1" applyAlignment="1">
      <alignment horizontal="center" vertical="center"/>
    </xf>
    <xf numFmtId="0" fontId="14" fillId="0" borderId="39" xfId="8" applyFont="1" applyBorder="1" applyAlignment="1">
      <alignment horizontal="center" vertical="center"/>
    </xf>
    <xf numFmtId="0" fontId="14" fillId="0" borderId="59" xfId="21" applyFont="1" applyBorder="1" applyAlignment="1">
      <alignment horizontal="center" vertical="center"/>
    </xf>
    <xf numFmtId="0" fontId="14" fillId="0" borderId="60" xfId="21" applyFont="1" applyBorder="1" applyAlignment="1">
      <alignment vertical="center"/>
    </xf>
    <xf numFmtId="0" fontId="14" fillId="0" borderId="61" xfId="21" applyFont="1" applyBorder="1" applyAlignment="1">
      <alignment vertical="center"/>
    </xf>
    <xf numFmtId="0" fontId="14" fillId="0" borderId="62" xfId="21" applyFont="1" applyBorder="1" applyAlignment="1">
      <alignment vertical="center"/>
    </xf>
    <xf numFmtId="0" fontId="14" fillId="0" borderId="51" xfId="21" applyFont="1" applyBorder="1" applyAlignment="1">
      <alignment horizontal="left" vertical="top" wrapText="1"/>
    </xf>
    <xf numFmtId="166" fontId="14" fillId="0" borderId="43" xfId="20" applyNumberFormat="1" applyFont="1" applyBorder="1"/>
    <xf numFmtId="166" fontId="14" fillId="0" borderId="43" xfId="8" applyNumberFormat="1" applyFont="1" applyBorder="1"/>
    <xf numFmtId="164" fontId="14" fillId="0" borderId="15" xfId="8" applyNumberFormat="1" applyFont="1" applyBorder="1"/>
    <xf numFmtId="0" fontId="11" fillId="0" borderId="15" xfId="21" applyFont="1" applyBorder="1" applyAlignment="1">
      <alignment vertical="top" wrapText="1"/>
    </xf>
    <xf numFmtId="0" fontId="11" fillId="0" borderId="15" xfId="21" applyFont="1" applyBorder="1" applyAlignment="1">
      <alignment horizontal="left" vertical="top" wrapText="1"/>
    </xf>
    <xf numFmtId="0" fontId="14" fillId="0" borderId="15" xfId="8" applyFont="1" applyBorder="1" applyAlignment="1">
      <alignment horizontal="center" vertical="center"/>
    </xf>
    <xf numFmtId="0" fontId="14" fillId="0" borderId="64" xfId="21" applyFont="1" applyBorder="1" applyAlignment="1">
      <alignment horizontal="left" vertical="top" wrapText="1"/>
    </xf>
    <xf numFmtId="3" fontId="12" fillId="0" borderId="17" xfId="1" applyNumberFormat="1" applyFont="1" applyFill="1" applyBorder="1"/>
    <xf numFmtId="44" fontId="12" fillId="0" borderId="17" xfId="2" applyFont="1" applyFill="1" applyBorder="1"/>
    <xf numFmtId="164" fontId="23" fillId="0" borderId="42" xfId="2" applyNumberFormat="1" applyFont="1" applyFill="1" applyBorder="1"/>
    <xf numFmtId="0" fontId="11" fillId="0" borderId="64" xfId="21" applyFont="1" applyBorder="1" applyAlignment="1">
      <alignment vertical="top" wrapText="1"/>
    </xf>
    <xf numFmtId="0" fontId="11" fillId="0" borderId="64" xfId="21" applyFont="1" applyBorder="1" applyAlignment="1">
      <alignment horizontal="left" vertical="top" wrapText="1"/>
    </xf>
    <xf numFmtId="0" fontId="14" fillId="0" borderId="64" xfId="8" applyFont="1" applyBorder="1" applyAlignment="1">
      <alignment vertical="top" wrapText="1"/>
    </xf>
    <xf numFmtId="0" fontId="14" fillId="0" borderId="0" xfId="21" applyFont="1" applyAlignment="1">
      <alignment horizontal="left" vertical="center"/>
    </xf>
    <xf numFmtId="168" fontId="11" fillId="0" borderId="15" xfId="20" applyNumberFormat="1" applyFont="1" applyBorder="1" applyAlignment="1">
      <alignment horizontal="right" vertical="center"/>
    </xf>
    <xf numFmtId="164" fontId="13" fillId="6" borderId="15" xfId="8" applyNumberFormat="1" applyFont="1" applyFill="1" applyBorder="1" applyAlignment="1">
      <alignment vertical="center"/>
    </xf>
    <xf numFmtId="164" fontId="13" fillId="6" borderId="44" xfId="2" applyNumberFormat="1" applyFont="1" applyFill="1" applyBorder="1" applyAlignment="1">
      <alignment horizontal="center"/>
    </xf>
    <xf numFmtId="164" fontId="13" fillId="9" borderId="44" xfId="2" applyNumberFormat="1" applyFont="1" applyFill="1" applyBorder="1" applyAlignment="1">
      <alignment horizontal="center"/>
    </xf>
    <xf numFmtId="166" fontId="14" fillId="10" borderId="63" xfId="20" applyNumberFormat="1" applyFont="1" applyFill="1" applyBorder="1"/>
    <xf numFmtId="166" fontId="14" fillId="10" borderId="63" xfId="8" applyNumberFormat="1" applyFont="1" applyFill="1" applyBorder="1"/>
    <xf numFmtId="166" fontId="22" fillId="0" borderId="15" xfId="20" applyNumberFormat="1" applyFont="1" applyBorder="1"/>
    <xf numFmtId="166" fontId="22" fillId="0" borderId="41" xfId="20" applyNumberFormat="1" applyFont="1" applyBorder="1"/>
    <xf numFmtId="166" fontId="22" fillId="0" borderId="15" xfId="8" applyNumberFormat="1" applyFont="1" applyBorder="1"/>
    <xf numFmtId="0" fontId="45" fillId="0" borderId="0" xfId="21" applyFont="1" applyAlignment="1">
      <alignment horizontal="left" vertical="top"/>
    </xf>
    <xf numFmtId="6" fontId="46" fillId="0" borderId="15" xfId="0" applyNumberFormat="1" applyFont="1" applyBorder="1"/>
    <xf numFmtId="6" fontId="46" fillId="0" borderId="17" xfId="0" applyNumberFormat="1" applyFont="1" applyBorder="1"/>
    <xf numFmtId="164" fontId="47" fillId="6" borderId="17" xfId="2" applyNumberFormat="1" applyFont="1" applyFill="1" applyBorder="1" applyAlignment="1">
      <alignment vertical="center"/>
    </xf>
    <xf numFmtId="164" fontId="47" fillId="6" borderId="15" xfId="2" applyNumberFormat="1" applyFont="1" applyFill="1" applyBorder="1" applyAlignment="1">
      <alignment vertical="center"/>
    </xf>
    <xf numFmtId="166" fontId="47" fillId="6" borderId="15" xfId="20" applyNumberFormat="1" applyFont="1" applyFill="1" applyBorder="1"/>
    <xf numFmtId="164" fontId="47" fillId="6" borderId="43" xfId="2" applyNumberFormat="1" applyFont="1" applyFill="1" applyBorder="1" applyAlignment="1">
      <alignment horizontal="center"/>
    </xf>
    <xf numFmtId="0" fontId="32" fillId="0" borderId="0" xfId="0" applyFont="1" applyAlignment="1">
      <alignment horizontal="center"/>
    </xf>
    <xf numFmtId="0" fontId="26" fillId="0" borderId="0" xfId="8" applyFont="1" applyAlignment="1">
      <alignment horizontal="left" vertical="center" wrapText="1"/>
    </xf>
    <xf numFmtId="0" fontId="26" fillId="0" borderId="0" xfId="8" applyFont="1" applyAlignment="1">
      <alignment horizontal="left" vertical="center"/>
    </xf>
    <xf numFmtId="0" fontId="13" fillId="0" borderId="19"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13" fillId="0" borderId="0" xfId="0" applyFont="1" applyAlignment="1">
      <alignment horizontal="left"/>
    </xf>
    <xf numFmtId="0" fontId="13" fillId="0" borderId="20" xfId="0" applyFont="1" applyBorder="1" applyAlignment="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27" fillId="0" borderId="19" xfId="0" applyFont="1" applyBorder="1" applyAlignment="1">
      <alignment horizontal="left"/>
    </xf>
    <xf numFmtId="0" fontId="27" fillId="0" borderId="21" xfId="0" applyFont="1" applyBorder="1" applyAlignment="1">
      <alignment horizontal="left"/>
    </xf>
    <xf numFmtId="0" fontId="27" fillId="0" borderId="20" xfId="0" applyFont="1" applyBorder="1" applyAlignment="1">
      <alignment horizontal="left"/>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6"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9"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6" xfId="0" applyFont="1" applyBorder="1" applyAlignment="1">
      <alignment horizontal="left" vertical="center" wrapText="1"/>
    </xf>
    <xf numFmtId="0" fontId="26" fillId="0" borderId="37" xfId="0" applyFont="1" applyBorder="1" applyAlignment="1">
      <alignment horizontal="left" vertical="center" wrapText="1"/>
    </xf>
    <xf numFmtId="0" fontId="27" fillId="0" borderId="26" xfId="0" applyFont="1" applyBorder="1" applyAlignment="1">
      <alignment horizontal="left" vertical="center"/>
    </xf>
    <xf numFmtId="0" fontId="27" fillId="0" borderId="28" xfId="0" applyFont="1" applyBorder="1" applyAlignment="1">
      <alignment horizontal="left" vertical="center"/>
    </xf>
    <xf numFmtId="0" fontId="26" fillId="0" borderId="23" xfId="0" applyFont="1" applyBorder="1" applyAlignment="1">
      <alignment horizontal="left" vertical="center"/>
    </xf>
    <xf numFmtId="0" fontId="26" fillId="0" borderId="27" xfId="0" applyFont="1" applyBorder="1" applyAlignment="1">
      <alignment horizontal="left" vertical="center"/>
    </xf>
    <xf numFmtId="0" fontId="13" fillId="0" borderId="26" xfId="0" applyFont="1" applyBorder="1" applyAlignment="1">
      <alignment horizontal="left" vertical="center" wrapText="1"/>
    </xf>
    <xf numFmtId="0" fontId="26" fillId="0" borderId="23" xfId="0" applyFont="1" applyBorder="1" applyAlignment="1">
      <alignment horizontal="left" vertical="center" wrapText="1"/>
    </xf>
    <xf numFmtId="0" fontId="13" fillId="0" borderId="1" xfId="0" applyFont="1" applyBorder="1" applyAlignment="1">
      <alignment horizontal="center"/>
    </xf>
    <xf numFmtId="0" fontId="13" fillId="0" borderId="2" xfId="0" applyFont="1" applyBorder="1" applyAlignment="1">
      <alignment horizontal="center"/>
    </xf>
    <xf numFmtId="0" fontId="13" fillId="0" borderId="6"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9" xfId="0" applyFont="1" applyBorder="1" applyAlignment="1">
      <alignment horizontal="center"/>
    </xf>
    <xf numFmtId="0" fontId="30" fillId="0" borderId="0" xfId="8" applyFont="1" applyAlignment="1" applyProtection="1">
      <alignment horizontal="center" vertical="center"/>
      <protection locked="0"/>
    </xf>
    <xf numFmtId="0" fontId="26" fillId="0" borderId="0" xfId="15" applyFont="1" applyAlignment="1">
      <alignment horizontal="center"/>
    </xf>
    <xf numFmtId="0" fontId="13" fillId="0" borderId="0" xfId="15" applyFont="1" applyAlignment="1">
      <alignment horizontal="center" wrapText="1"/>
    </xf>
    <xf numFmtId="0" fontId="13" fillId="0" borderId="5" xfId="15" applyFont="1" applyBorder="1" applyAlignment="1">
      <alignment horizontal="center"/>
    </xf>
    <xf numFmtId="0" fontId="10" fillId="3" borderId="3" xfId="15" applyFont="1" applyFill="1" applyBorder="1" applyAlignment="1">
      <alignment horizontal="left" vertical="center" wrapText="1"/>
    </xf>
    <xf numFmtId="0" fontId="10" fillId="3" borderId="0" xfId="15" applyFont="1" applyFill="1" applyAlignment="1">
      <alignment horizontal="left" vertical="center" wrapText="1"/>
    </xf>
    <xf numFmtId="0" fontId="18" fillId="2" borderId="3" xfId="15" applyFont="1" applyFill="1" applyBorder="1" applyAlignment="1">
      <alignment horizontal="left" vertical="center"/>
    </xf>
    <xf numFmtId="0" fontId="18" fillId="2" borderId="0" xfId="15" applyFont="1" applyFill="1" applyAlignment="1">
      <alignment horizontal="left" vertical="center"/>
    </xf>
    <xf numFmtId="0" fontId="30" fillId="0" borderId="0" xfId="0" applyFont="1" applyAlignment="1">
      <alignment horizontal="center" vertical="center"/>
    </xf>
    <xf numFmtId="0" fontId="32" fillId="0" borderId="0" xfId="0" applyFont="1" applyAlignment="1">
      <alignment horizontal="center"/>
    </xf>
    <xf numFmtId="0" fontId="14" fillId="0" borderId="43" xfId="8" applyFont="1" applyBorder="1" applyAlignment="1">
      <alignment horizontal="center" vertical="center" wrapText="1"/>
    </xf>
    <xf numFmtId="0" fontId="14" fillId="0" borderId="48" xfId="8" applyFont="1" applyBorder="1" applyAlignment="1">
      <alignment horizontal="center" vertical="center" wrapText="1"/>
    </xf>
    <xf numFmtId="0" fontId="14" fillId="0" borderId="16" xfId="8" applyFont="1" applyBorder="1" applyAlignment="1">
      <alignment horizontal="center" vertical="center" wrapText="1"/>
    </xf>
    <xf numFmtId="0" fontId="14" fillId="0" borderId="40" xfId="8" applyFont="1" applyBorder="1" applyAlignment="1">
      <alignment horizontal="center" vertical="center" wrapText="1"/>
    </xf>
    <xf numFmtId="0" fontId="14" fillId="0" borderId="53" xfId="8" applyFont="1" applyBorder="1" applyAlignment="1">
      <alignment horizontal="center" vertical="center" wrapText="1"/>
    </xf>
    <xf numFmtId="0" fontId="14" fillId="0" borderId="54" xfId="8" applyFont="1" applyBorder="1" applyAlignment="1">
      <alignment horizontal="center" vertical="center" wrapText="1"/>
    </xf>
    <xf numFmtId="0" fontId="14" fillId="0" borderId="55" xfId="8" applyFont="1" applyBorder="1" applyAlignment="1">
      <alignment horizontal="center" vertical="center" wrapText="1"/>
    </xf>
    <xf numFmtId="0" fontId="26" fillId="0" borderId="0" xfId="8" applyFont="1" applyAlignment="1">
      <alignment horizontal="left" vertical="center" wrapText="1"/>
    </xf>
    <xf numFmtId="0" fontId="26" fillId="0" borderId="0" xfId="8" applyFont="1" applyAlignment="1">
      <alignment horizontal="left" vertical="center"/>
    </xf>
    <xf numFmtId="0" fontId="14" fillId="0" borderId="58" xfId="8" applyFont="1" applyBorder="1" applyAlignment="1">
      <alignment horizontal="left" vertical="center" wrapText="1"/>
    </xf>
    <xf numFmtId="0" fontId="14" fillId="0" borderId="56" xfId="8" applyFont="1" applyBorder="1" applyAlignment="1">
      <alignment horizontal="left" vertical="center" wrapText="1"/>
    </xf>
    <xf numFmtId="0" fontId="14" fillId="0" borderId="57" xfId="8" applyFont="1" applyBorder="1" applyAlignment="1">
      <alignment horizontal="left" vertical="center" wrapText="1"/>
    </xf>
  </cellXfs>
  <cellStyles count="22">
    <cellStyle name="%" xfId="10" xr:uid="{00000000-0005-0000-0000-000000000000}"/>
    <cellStyle name="Comma" xfId="1" builtinId="3"/>
    <cellStyle name="Comma 2" xfId="11" xr:uid="{00000000-0005-0000-0000-000002000000}"/>
    <cellStyle name="Comma 3" xfId="7" xr:uid="{00000000-0005-0000-0000-000003000000}"/>
    <cellStyle name="Currency" xfId="2" builtinId="4"/>
    <cellStyle name="Currency 2" xfId="12" xr:uid="{00000000-0005-0000-0000-000005000000}"/>
    <cellStyle name="Currency 2 2" xfId="20" xr:uid="{BAA759B6-2CB4-4EC0-BE6F-EA2CC492A935}"/>
    <cellStyle name="Currency 3" xfId="9" xr:uid="{00000000-0005-0000-0000-000006000000}"/>
    <cellStyle name="Normal" xfId="0" builtinId="0"/>
    <cellStyle name="Normal 10" xfId="21" xr:uid="{3D3F5AA2-E24E-46EB-AD7A-42CCF47C743A}"/>
    <cellStyle name="Normal 2" xfId="13" xr:uid="{00000000-0005-0000-0000-000008000000}"/>
    <cellStyle name="Normal 2 2" xfId="8" xr:uid="{00000000-0005-0000-0000-000009000000}"/>
    <cellStyle name="Normal 2 2 2" xfId="15" xr:uid="{79BA50A5-8D9F-4C57-AC58-EBD07267435E}"/>
    <cellStyle name="Normal 3" xfId="4" xr:uid="{00000000-0005-0000-0000-00000A000000}"/>
    <cellStyle name="Normal 3 2 2" xfId="16" xr:uid="{C6DE24B8-0115-454F-8C86-0D950642358A}"/>
    <cellStyle name="Normal 3 2 2 2" xfId="19" xr:uid="{2CCE59F7-CFF8-494E-B6AB-080C4273BE89}"/>
    <cellStyle name="Normal 4" xfId="5" xr:uid="{00000000-0005-0000-0000-00000B000000}"/>
    <cellStyle name="Normal 4 2" xfId="18" xr:uid="{2930204E-5C04-49B8-AE59-AD3D7B9FC5D0}"/>
    <cellStyle name="Percent" xfId="3" builtinId="5"/>
    <cellStyle name="Percent 2" xfId="14" xr:uid="{00000000-0005-0000-0000-00000D000000}"/>
    <cellStyle name="Percent 3" xfId="6" xr:uid="{00000000-0005-0000-0000-00000E000000}"/>
    <cellStyle name="Percent 5 2" xfId="17" xr:uid="{C323CA2C-DCD8-4C23-8B2B-6C64F4D672BA}"/>
  </cellStyles>
  <dxfs count="1069">
    <dxf>
      <font>
        <b val="0"/>
        <i val="0"/>
        <strike val="0"/>
        <condense val="0"/>
        <extend val="0"/>
        <outline val="0"/>
        <shadow val="0"/>
        <u val="none"/>
        <vertAlign val="baseline"/>
        <sz val="11"/>
        <color auto="1"/>
        <name val="Calibri"/>
        <family val="2"/>
        <scheme val="minor"/>
      </font>
      <numFmt numFmtId="164" formatCode="_(&quot;$&quot;* #,##0_);_(&quot;$&quot;* \(#,##0\);_(&quot;$&quot;* &quot;-&quot;??_);_(@_)"/>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64" formatCode="_(&quot;$&quot;* #,##0_);_(&quot;$&quot;* \(#,##0\);_(&quot;$&quot;* &quot;-&quot;??_);_(@_)"/>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border diagonalUp="0" diagonalDown="0" outline="0">
        <left/>
        <right style="medium">
          <color indexed="64"/>
        </right>
        <top style="medium">
          <color indexed="64"/>
        </top>
        <bottom/>
      </border>
    </dxf>
    <dxf>
      <font>
        <strike val="0"/>
        <outline val="0"/>
        <shadow val="0"/>
        <vertAlign val="baseline"/>
        <sz val="11"/>
        <name val="Calibri"/>
        <family val="2"/>
        <scheme val="minor"/>
      </font>
      <numFmt numFmtId="164" formatCode="_(&quot;$&quot;* #,##0_);_(&quot;$&quot;* \(#,##0\);_(&quot;$&quot;* &quot;-&quot;??_);_(@_)"/>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dxf>
    <dxf>
      <font>
        <b/>
        <i val="0"/>
        <strike val="0"/>
        <condense val="0"/>
        <extend val="0"/>
        <outline val="0"/>
        <shadow val="0"/>
        <u val="none"/>
        <vertAlign val="baseline"/>
        <sz val="10"/>
        <color auto="1"/>
        <name val="Calibri"/>
        <family val="2"/>
        <scheme val="minor"/>
      </font>
      <numFmt numFmtId="164" formatCode="_(&quot;$&quot;* #,##0_);_(&quot;$&quot;* \(#,##0\);_(&quot;$&quot;* &quot;-&quot;??_);_(@_)"/>
    </dxf>
    <dxf>
      <font>
        <b/>
        <i val="0"/>
        <strike val="0"/>
        <outline val="0"/>
        <shadow val="0"/>
        <vertAlign val="baseline"/>
        <sz val="10"/>
        <color auto="1"/>
        <name val="Calibri"/>
        <family val="2"/>
      </font>
      <numFmt numFmtId="164" formatCode="_(&quot;$&quot;* #,##0_);_(&quot;$&quot;* \(#,##0\);_(&quot;$&quot;* &quot;-&quot;??_);_(@_)"/>
    </dxf>
    <dxf>
      <border outline="0">
        <right style="medium">
          <color indexed="64"/>
        </right>
      </border>
    </dxf>
    <dxf>
      <font>
        <b/>
        <i val="0"/>
        <strike val="0"/>
        <outline val="0"/>
        <shadow val="0"/>
        <vertAlign val="baseline"/>
        <sz val="10"/>
        <color auto="1"/>
        <name val="Calibri"/>
        <family val="2"/>
        <scheme val="minor"/>
      </font>
      <numFmt numFmtId="164" formatCode="_(&quot;$&quot;* #,##0_);_(&quot;$&quot;* \(#,##0\);_(&quot;$&quot;* &quot;-&quot;??_);_(@_)"/>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center"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border diagonalUp="0" diagonalDown="0" outline="0">
        <left style="medium">
          <color indexed="64"/>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dxf>
    <dxf>
      <border outline="0">
        <right style="medium">
          <color indexed="64"/>
        </right>
      </border>
    </dxf>
    <dxf>
      <font>
        <b/>
        <i val="0"/>
        <strike val="0"/>
        <outline val="0"/>
        <shadow val="0"/>
        <vertAlign val="baseline"/>
        <sz val="10"/>
        <color auto="1"/>
        <name val="Calibri"/>
        <family val="2"/>
        <scheme val="minor"/>
      </font>
      <numFmt numFmtId="164" formatCode="_(&quot;$&quot;* #,##0_);_(&quot;$&quot;* \(#,##0\);_(&quot;$&quot;* &quot;-&quot;??_);_(@_)"/>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center"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dxf>
    <dxf>
      <border outline="0">
        <right style="medium">
          <color indexed="64"/>
        </right>
      </border>
    </dxf>
    <dxf>
      <font>
        <b/>
        <i val="0"/>
        <strike val="0"/>
        <outline val="0"/>
        <shadow val="0"/>
        <vertAlign val="baseline"/>
        <sz val="10"/>
        <color auto="1"/>
        <name val="Calibri"/>
        <family val="2"/>
        <scheme val="minor"/>
      </font>
      <numFmt numFmtId="164" formatCode="_(&quot;$&quot;* #,##0_);_(&quot;$&quot;* \(#,##0\);_(&quot;$&quot;* &quot;-&quot;??_);_(@_)"/>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center"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34" formatCode="_(&quot;$&quot;* #,##0.00_);_(&quot;$&quot;* \(#,##0.0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dxf>
    <dxf>
      <border outline="0">
        <right style="medium">
          <color indexed="64"/>
        </right>
      </border>
    </dxf>
    <dxf>
      <font>
        <b/>
        <i val="0"/>
        <strike val="0"/>
        <outline val="0"/>
        <shadow val="0"/>
        <vertAlign val="baseline"/>
        <sz val="10"/>
        <color auto="1"/>
        <name val="Calibri"/>
        <family val="2"/>
        <scheme val="minor"/>
      </font>
      <numFmt numFmtId="164" formatCode="_(&quot;$&quot;* #,##0_);_(&quot;$&quot;* \(#,##0\);_(&quot;$&quot;* &quot;-&quot;??_);_(@_)"/>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center" vertical="bottom" textRotation="0" wrapText="1" indent="0" justifyLastLine="0" shrinkToFit="0" readingOrder="0"/>
    </dxf>
    <dxf>
      <font>
        <strike val="0"/>
        <outline val="0"/>
        <shadow val="0"/>
        <vertAlign val="baseline"/>
        <sz val="11"/>
        <name val="Calibri"/>
        <family val="2"/>
        <scheme val="minor"/>
      </font>
      <numFmt numFmtId="32"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32"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32"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32"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numFmt numFmtId="34" formatCode="_(&quot;$&quot;* #,##0.00_);_(&quot;$&quot;* \(#,##0.00\);_(&quot;$&quot;* &quot;-&quot;??_);_(@_)"/>
    </dxf>
    <dxf>
      <font>
        <strike val="0"/>
        <outline val="0"/>
        <shadow val="0"/>
        <vertAlign val="baseline"/>
        <sz val="11"/>
        <name val="Calibri"/>
        <family val="2"/>
        <scheme val="minor"/>
      </font>
      <numFmt numFmtId="34" formatCode="_(&quot;$&quot;* #,##0.00_);_(&quot;$&quot;* \(#,##0.0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numFmt numFmtId="34" formatCode="_(&quot;$&quot;* #,##0.00_);_(&quot;$&quot;* \(#,##0.00\);_(&quot;$&quot;* &quot;-&quot;??_);_(@_)"/>
    </dxf>
    <dxf>
      <font>
        <strike val="0"/>
        <outline val="0"/>
        <shadow val="0"/>
        <vertAlign val="baseline"/>
        <sz val="11"/>
        <name val="Calibri"/>
        <family val="2"/>
        <scheme val="minor"/>
      </font>
      <numFmt numFmtId="34" formatCode="_(&quot;$&quot;* #,##0.00_);_(&quot;$&quot;* \(#,##0.0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border diagonalUp="0" diagonalDown="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ill>
        <patternFill>
          <bgColor rgb="FFFF0000"/>
        </patternFill>
      </fill>
    </dxf>
    <dxf>
      <fill>
        <patternFill>
          <fgColor indexed="64"/>
          <bgColor rgb="FFFF0000"/>
        </patternFill>
      </fill>
    </dxf>
    <dxf>
      <fill>
        <patternFill>
          <fgColor indexed="64"/>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Arial"/>
        <family val="2"/>
        <scheme val="none"/>
      </font>
      <numFmt numFmtId="34" formatCode="_(&quot;$&quot;* #,##0.00_);_(&quot;$&quot;* \(#,##0.00\);_(&quot;$&quot;* &quot;-&quot;??_);_(@_)"/>
      <border diagonalUp="0" diagonalDown="0" outline="0">
        <left/>
        <right style="medium">
          <color indexed="64"/>
        </right>
        <top style="medium">
          <color indexed="64"/>
        </top>
        <bottom/>
      </border>
    </dxf>
    <dxf>
      <font>
        <strike val="0"/>
        <outline val="0"/>
        <shadow val="0"/>
        <vertAlign val="baseline"/>
        <sz val="11"/>
        <name val="Calibri"/>
        <family val="2"/>
        <scheme val="minor"/>
      </font>
      <numFmt numFmtId="164" formatCode="_(&quot;$&quot;* #,##0_);_(&quot;$&quot;* \(#,##0\);_(&quot;$&quot;* &quot;-&quot;??_);_(@_)"/>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4" formatCode="0.00%"/>
      <border diagonalUp="0" diagonalDown="0" outline="0">
        <left style="thin">
          <color indexed="64"/>
        </left>
        <right/>
        <top style="thin">
          <color indexed="64"/>
        </top>
        <bottom style="thin">
          <color indexed="64"/>
        </bottom>
      </border>
      <protection locked="0"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3" formatCode="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numFmt numFmtId="14" formatCode="0.0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protection locked="0" hidden="0"/>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protection locked="0" hidden="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32"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numFmt numFmtId="34" formatCode="_(&quot;$&quot;* #,##0.00_);_(&quot;$&quot;* \(#,##0.00\);_(&quot;$&quot;* &quot;-&quot;??_);_(@_)"/>
    </dxf>
    <dxf>
      <font>
        <strike val="0"/>
        <outline val="0"/>
        <shadow val="0"/>
        <vertAlign val="baseline"/>
        <sz val="11"/>
        <name val="Calibri"/>
        <family val="2"/>
        <scheme val="minor"/>
      </font>
      <numFmt numFmtId="34" formatCode="_(&quot;$&quot;* #,##0.00_);_(&quot;$&quot;* \(#,##0.0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14" formatCode="0.00%"/>
      <border diagonalUp="0" diagonalDown="0" outline="0">
        <left style="thin">
          <color indexed="64"/>
        </left>
        <right/>
        <top style="thin">
          <color indexed="64"/>
        </top>
        <bottom style="thin">
          <color indexed="64"/>
        </bottom>
      </border>
      <protection locked="0"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numFmt numFmtId="14" formatCode="0.0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numFmt numFmtId="14" formatCode="0.0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protection locked="0" hidden="0"/>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protection locked="0" hidden="0"/>
    </dxf>
    <dxf>
      <fill>
        <patternFill>
          <bgColor rgb="FFFF0000"/>
        </patternFill>
      </fill>
    </dxf>
    <dxf>
      <font>
        <b val="0"/>
        <i val="0"/>
        <strike val="0"/>
        <condense val="0"/>
        <extend val="0"/>
        <outline val="0"/>
        <shadow val="0"/>
        <u val="none"/>
        <vertAlign val="baseline"/>
        <sz val="10"/>
        <color auto="1"/>
        <name val="Arial"/>
        <family val="2"/>
        <scheme val="none"/>
      </font>
      <numFmt numFmtId="34" formatCode="_(&quot;$&quot;* #,##0.00_);_(&quot;$&quot;* \(#,##0.00\);_(&quot;$&quot;* &quot;-&quot;??_);_(@_)"/>
      <border diagonalUp="0" diagonalDown="0" outline="0">
        <left/>
        <right style="medium">
          <color indexed="64"/>
        </right>
        <top style="medium">
          <color indexed="64"/>
        </top>
        <bottom/>
      </border>
    </dxf>
    <dxf>
      <font>
        <strike val="0"/>
        <outline val="0"/>
        <shadow val="0"/>
        <vertAlign val="baseline"/>
        <sz val="11"/>
        <name val="Calibri"/>
        <family val="2"/>
        <scheme val="minor"/>
      </font>
      <numFmt numFmtId="164" formatCode="_(&quot;$&quot;* #,##0_);_(&quot;$&quot;* \(#,##0\);_(&quot;$&quot;* &quot;-&quot;??_);_(@_)"/>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4" formatCode="0.00%"/>
      <border diagonalUp="0" diagonalDown="0" outline="0">
        <left style="thin">
          <color indexed="64"/>
        </left>
        <right/>
        <top style="thin">
          <color indexed="64"/>
        </top>
        <bottom style="thin">
          <color indexed="64"/>
        </bottom>
      </border>
      <protection locked="0"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3" formatCode="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numFmt numFmtId="14" formatCode="0.0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protection locked="0" hidden="0"/>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protection locked="0" hidden="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32"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numFmt numFmtId="34" formatCode="_(&quot;$&quot;* #,##0.00_);_(&quot;$&quot;* \(#,##0.00\);_(&quot;$&quot;* &quot;-&quot;??_);_(@_)"/>
    </dxf>
    <dxf>
      <font>
        <strike val="0"/>
        <outline val="0"/>
        <shadow val="0"/>
        <vertAlign val="baseline"/>
        <sz val="11"/>
        <name val="Calibri"/>
        <family val="2"/>
        <scheme val="minor"/>
      </font>
      <numFmt numFmtId="34" formatCode="_(&quot;$&quot;* #,##0.00_);_(&quot;$&quot;* \(#,##0.0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14" formatCode="0.00%"/>
      <border diagonalUp="0" diagonalDown="0" outline="0">
        <left style="thin">
          <color indexed="64"/>
        </left>
        <right/>
        <top style="thin">
          <color indexed="64"/>
        </top>
        <bottom style="thin">
          <color indexed="64"/>
        </bottom>
      </border>
      <protection locked="0"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numFmt numFmtId="14" formatCode="0.0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numFmt numFmtId="14" formatCode="0.0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protection locked="0" hidden="0"/>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protection locked="0" hidden="0"/>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133350</xdr:colOff>
          <xdr:row>3</xdr:row>
          <xdr:rowOff>1181100</xdr:rowOff>
        </xdr:from>
        <xdr:to>
          <xdr:col>7</xdr:col>
          <xdr:colOff>514350</xdr:colOff>
          <xdr:row>3</xdr:row>
          <xdr:rowOff>1638300</xdr:rowOff>
        </xdr:to>
        <xdr:sp macro="" textlink="">
          <xdr:nvSpPr>
            <xdr:cNvPr id="15362" name="Button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MEG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95250</xdr:colOff>
          <xdr:row>3</xdr:row>
          <xdr:rowOff>1181100</xdr:rowOff>
        </xdr:from>
        <xdr:to>
          <xdr:col>10</xdr:col>
          <xdr:colOff>476250</xdr:colOff>
          <xdr:row>3</xdr:row>
          <xdr:rowOff>1638300</xdr:rowOff>
        </xdr:to>
        <xdr:sp macro="" textlink="">
          <xdr:nvSpPr>
            <xdr:cNvPr id="15363" name="Button 3" hidden="1">
              <a:extLst>
                <a:ext uri="{63B3BB69-23CF-44E3-9099-C40C66FF867C}">
                  <a14:compatExt spid="_x0000_s15363"/>
                </a:ext>
                <a:ext uri="{FF2B5EF4-FFF2-40B4-BE49-F238E27FC236}">
                  <a16:creationId xmlns:a16="http://schemas.microsoft.com/office/drawing/2014/main" id="{00000000-0008-0000-0200-000003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DY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133350</xdr:colOff>
          <xdr:row>3</xdr:row>
          <xdr:rowOff>2457450</xdr:rowOff>
        </xdr:from>
        <xdr:to>
          <xdr:col>7</xdr:col>
          <xdr:colOff>514350</xdr:colOff>
          <xdr:row>4</xdr:row>
          <xdr:rowOff>285750</xdr:rowOff>
        </xdr:to>
        <xdr:sp macro="" textlink="">
          <xdr:nvSpPr>
            <xdr:cNvPr id="15364" name="Button 4" hidden="1">
              <a:extLst>
                <a:ext uri="{63B3BB69-23CF-44E3-9099-C40C66FF867C}">
                  <a14:compatExt spid="_x0000_s15364"/>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Delete MEG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95250</xdr:colOff>
          <xdr:row>3</xdr:row>
          <xdr:rowOff>2457450</xdr:rowOff>
        </xdr:from>
        <xdr:to>
          <xdr:col>10</xdr:col>
          <xdr:colOff>476250</xdr:colOff>
          <xdr:row>4</xdr:row>
          <xdr:rowOff>285750</xdr:rowOff>
        </xdr:to>
        <xdr:sp macro="" textlink="">
          <xdr:nvSpPr>
            <xdr:cNvPr id="15368" name="Button 8" hidden="1">
              <a:extLst>
                <a:ext uri="{63B3BB69-23CF-44E3-9099-C40C66FF867C}">
                  <a14:compatExt spid="_x0000_s15368"/>
                </a:ext>
                <a:ext uri="{FF2B5EF4-FFF2-40B4-BE49-F238E27FC236}">
                  <a16:creationId xmlns:a16="http://schemas.microsoft.com/office/drawing/2014/main" id="{00000000-0008-0000-0200-000008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Delete DY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152400</xdr:colOff>
          <xdr:row>3</xdr:row>
          <xdr:rowOff>342900</xdr:rowOff>
        </xdr:from>
        <xdr:to>
          <xdr:col>10</xdr:col>
          <xdr:colOff>476250</xdr:colOff>
          <xdr:row>3</xdr:row>
          <xdr:rowOff>1028700</xdr:rowOff>
        </xdr:to>
        <xdr:sp macro="" textlink="">
          <xdr:nvSpPr>
            <xdr:cNvPr id="15369" name="Button 9" hidden="1">
              <a:extLst>
                <a:ext uri="{63B3BB69-23CF-44E3-9099-C40C66FF867C}">
                  <a14:compatExt spid="_x0000_s15369"/>
                </a:ext>
                <a:ext uri="{FF2B5EF4-FFF2-40B4-BE49-F238E27FC236}">
                  <a16:creationId xmlns:a16="http://schemas.microsoft.com/office/drawing/2014/main" id="{00000000-0008-0000-0200-000009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Get Started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95250</xdr:colOff>
          <xdr:row>3</xdr:row>
          <xdr:rowOff>1809750</xdr:rowOff>
        </xdr:from>
        <xdr:to>
          <xdr:col>10</xdr:col>
          <xdr:colOff>476250</xdr:colOff>
          <xdr:row>3</xdr:row>
          <xdr:rowOff>2266950</xdr:rowOff>
        </xdr:to>
        <xdr:sp macro="" textlink="">
          <xdr:nvSpPr>
            <xdr:cNvPr id="15375" name="Button 15" hidden="1">
              <a:extLst>
                <a:ext uri="{63B3BB69-23CF-44E3-9099-C40C66FF867C}">
                  <a14:compatExt spid="_x0000_s15375"/>
                </a:ext>
                <a:ext uri="{FF2B5EF4-FFF2-40B4-BE49-F238E27FC236}">
                  <a16:creationId xmlns:a16="http://schemas.microsoft.com/office/drawing/2014/main" id="{00000000-0008-0000-0200-00000F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Rename DY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438150</xdr:colOff>
          <xdr:row>4</xdr:row>
          <xdr:rowOff>457200</xdr:rowOff>
        </xdr:from>
        <xdr:to>
          <xdr:col>9</xdr:col>
          <xdr:colOff>209550</xdr:colOff>
          <xdr:row>4</xdr:row>
          <xdr:rowOff>914400</xdr:rowOff>
        </xdr:to>
        <xdr:sp macro="" textlink="">
          <xdr:nvSpPr>
            <xdr:cNvPr id="15376" name="Button 16" hidden="1">
              <a:extLst>
                <a:ext uri="{63B3BB69-23CF-44E3-9099-C40C66FF867C}">
                  <a14:compatExt spid="_x0000_s15376"/>
                </a:ext>
                <a:ext uri="{FF2B5EF4-FFF2-40B4-BE49-F238E27FC236}">
                  <a16:creationId xmlns:a16="http://schemas.microsoft.com/office/drawing/2014/main" id="{00000000-0008-0000-0200-000010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Reset Workbook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133350</xdr:colOff>
          <xdr:row>3</xdr:row>
          <xdr:rowOff>1809750</xdr:rowOff>
        </xdr:from>
        <xdr:to>
          <xdr:col>7</xdr:col>
          <xdr:colOff>514350</xdr:colOff>
          <xdr:row>3</xdr:row>
          <xdr:rowOff>2266950</xdr:rowOff>
        </xdr:to>
        <xdr:sp macro="" textlink="">
          <xdr:nvSpPr>
            <xdr:cNvPr id="15377" name="Button 17" hidden="1">
              <a:extLst>
                <a:ext uri="{63B3BB69-23CF-44E3-9099-C40C66FF867C}">
                  <a14:compatExt spid="_x0000_s15377"/>
                </a:ext>
                <a:ext uri="{FF2B5EF4-FFF2-40B4-BE49-F238E27FC236}">
                  <a16:creationId xmlns:a16="http://schemas.microsoft.com/office/drawing/2014/main" id="{00000000-0008-0000-0200-000011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Rename MEG</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gov.sharepoint.com/EHS-CLU-BOS-081/File%20Services/PHXwpfs01/data1/FINANCE/ACCRUAL/2000DC/10_00dc/DCLa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agov.sharepoint.com/EHS-CLU-BOS-081/File%20Services/Mercer.com/us_data/JEUPLOADS/2014%20JE%20Uploads/01-January-2014/JE%20KW%20Medical%2001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sheetName val="****_x0000_ÿ"/>
      <sheetName val="Hospital "/>
      <sheetName val="Medical "/>
      <sheetName val="DCLag"/>
      <sheetName val="Control"/>
      <sheetName val="****"/>
      <sheetName val="Key"/>
      <sheetName val="2009 Oct Guidance SEC Format"/>
      <sheetName val="Q3 Forecast Scenarios Aud Com"/>
      <sheetName val="Schedule 1-E A"/>
      <sheetName val="Look_up"/>
      <sheetName val="&lt;Overview &amp; Legend&g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Cache"/>
      <sheetName val="BneWorkBookProperties"/>
      <sheetName val="KW300-LAE ADJ"/>
      <sheetName val="KW400-Northstar Med"/>
      <sheetName val="KW400A-Northstar IBNR"/>
      <sheetName val="KW400B-Northstar Subcap"/>
      <sheetName val="KW400C-Northstar Incentives"/>
      <sheetName val="KW400D-Northstar Misc"/>
      <sheetName val="KW413-KS Adj"/>
      <sheetName val="KW416-Medstar Med"/>
      <sheetName val="KW416A-Medstar IBNR"/>
      <sheetName val="KW600-CA Med"/>
      <sheetName val="KW600B-CA IBNR"/>
      <sheetName val="KW801-MVP Med"/>
      <sheetName val="KW801A-MVP IBNR"/>
      <sheetName val="KW803A-Reinsurance"/>
      <sheetName val="KW804-APG Recoup"/>
      <sheetName val="KW806-Emblem Med"/>
      <sheetName val="KW806A-Emblem IBNR"/>
      <sheetName val="KW806B-Emblem Realign"/>
      <sheetName val="KW807-FL IBNR"/>
      <sheetName val="KW810-Total Med"/>
      <sheetName val="KW810B-Total IBNR"/>
      <sheetName val="KW811-Greene Reinv"/>
      <sheetName val="KH811A - Greene Reinv"/>
      <sheetName val="BneLog"/>
      <sheetName val="KW814A-LA IBNR"/>
      <sheetName val="KW814B-LA"/>
      <sheetName val="KW816-FCA Med"/>
      <sheetName val="KW816A-FCA PDR"/>
      <sheetName val="KW816B-FCA IBNR"/>
      <sheetName val="KW901-MBHP Med"/>
      <sheetName val="KW901A-MBHP Med"/>
      <sheetName val="KW901B-MBHP IBNR"/>
      <sheetName val="KW901D-MBHP Med"/>
      <sheetName val="KW301-AZ Malpractice"/>
      <sheetName val="KW302-Erie"/>
      <sheetName val="KW303-SW6 Incentive"/>
      <sheetName val="KW304-PA Misc"/>
      <sheetName val="KW305-PA Misc"/>
      <sheetName val="KW306-PA reclass"/>
      <sheetName val="Copy this (11)"/>
      <sheetName val="KW801B-MVP Med"/>
      <sheetName val="KW810A-Total Me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ABAD640-C975-4A9D-A4DC-69B866A61219}" name="historic_pmpm_temp3" displayName="historic_pmpm_temp3" ref="A2:E10" totalsRowShown="0" headerRowDxfId="1067" dataDxfId="1065" headerRowBorderDxfId="1066" tableBorderDxfId="1064" totalsRowBorderDxfId="1063" headerRowCellStyle="Normal 2 2" dataCellStyle="Percent">
  <tableColumns count="5">
    <tableColumn id="1" xr3:uid="{D42DD1F1-FEB7-482A-8C01-007B5CE129B1}" name="placeholder" dataDxfId="1062"/>
    <tableColumn id="2" xr3:uid="{551F2E4E-2139-43ED-8575-65DF474E0206}" name="placeholder2" dataDxfId="1061" dataCellStyle="Percent"/>
    <tableColumn id="3" xr3:uid="{E036771C-6C57-4EF8-AD99-BC5A77607A56}" name="placeholder3" dataDxfId="1060" dataCellStyle="Percent"/>
    <tableColumn id="4" xr3:uid="{C643442A-EE2A-4FEA-B27E-12C4A6B9748B}" name="Rebasing year: placeholder" dataDxfId="1059" dataCellStyle="Percent"/>
    <tableColumn id="7" xr3:uid="{05BEA838-4564-464B-8675-A9F8C07BBC0B}" name="TOTAL" dataDxfId="1058" dataCellStyle="Percent"/>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FF048A1-E457-4059-959D-23D94C118FBB}" name="hypo_ww_temp_agg21" displayName="hypo_ww_temp_agg21" ref="A86:C89" totalsRowShown="0" headerRowDxfId="977" dataDxfId="975" headerRowBorderDxfId="976" tableBorderDxfId="974" totalsRowBorderDxfId="973">
  <tableColumns count="3">
    <tableColumn id="1" xr3:uid="{9EBE3C75-5EF9-4060-8713-A543B65FE27D}" name="Capped Hypothetical Aggregate" dataDxfId="972"/>
    <tableColumn id="2" xr3:uid="{21D21B28-8338-42F0-B371-96357E20DD52}" name="First Extension DY" dataDxfId="971" dataCellStyle="Currency"/>
    <tableColumn id="7" xr3:uid="{4680E75E-F4AC-497C-A092-22E2EB84E1BA}" name="TOTAL " dataDxfId="970" dataCellStyle="Currency"/>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1776FF0-1FCE-44E3-A14C-D4FCA573F6C3}" name="hypo_wow_temp_agg22" displayName="hypo_wow_temp_agg22" ref="A79:C82" totalsRowShown="0" headerRowDxfId="969" dataDxfId="968" tableBorderDxfId="967">
  <tableColumns count="3">
    <tableColumn id="1" xr3:uid="{5214C5F0-62BD-40D6-8BE1-F3E101AC5FBA}" name="Capped Hypothetical Aggregate" dataDxfId="966"/>
    <tableColumn id="2" xr3:uid="{6E5055C9-FE8D-4478-A186-79210E3575C8}" name="First Extension DY" dataDxfId="965" dataCellStyle="Currency"/>
    <tableColumn id="7" xr3:uid="{7C849556-73A9-4430-B203-50DCB99BF78B}" name="TOTAL " dataDxfId="964" totalsRowDxfId="963" dataCellStyle="Currency">
      <calculatedColumnFormula>SUM(B80:B80)</calculatedColumnFormula>
    </tableColumn>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848A21F-3F0A-4D9F-9649-4047FB61301B}" name="hypo_wow_ww_temp_agg23" displayName="hypo_wow_ww_temp_agg23" ref="A91:C92" totalsRowShown="0" headerRowDxfId="962" dataDxfId="960" headerRowBorderDxfId="961" tableBorderDxfId="959" totalsRowBorderDxfId="958">
  <tableColumns count="3">
    <tableColumn id="1" xr3:uid="{88199599-C583-47BF-AF83-DD95AF8F315C}" name=" " dataDxfId="957"/>
    <tableColumn id="2" xr3:uid="{8B8DE746-A325-4088-A9A8-6581B3261A3F}" name="First Extension DY" dataDxfId="956" dataCellStyle="Currency">
      <calculatedColumnFormula>B82-B89</calculatedColumnFormula>
    </tableColumn>
    <tableColumn id="7" xr3:uid="{FD16FA89-32CC-4139-9973-8C2A97C87BD1}" name="TOTAL " dataDxfId="955" dataCellStyle="Currency">
      <calculatedColumnFormula>C82-C89</calculatedColumnFormula>
    </tableColumn>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D3C568C-0CC7-425B-B868-5E883A9520A2}" name="hypo_ww_temp_agg_serv24" displayName="hypo_ww_temp_agg_serv24" ref="A105:C107" totalsRowShown="0" headerRowDxfId="954" dataDxfId="953" tableBorderDxfId="952">
  <tableColumns count="3">
    <tableColumn id="1" xr3:uid="{F8E5EDBE-467E-40B9-8AC0-2E06D88160B7}" name="Capped Hypothetical Aggregate" dataDxfId="951"/>
    <tableColumn id="2" xr3:uid="{1B717E60-33E2-459B-AE6B-8950CE9E1CE9}" name="First Extension DY" dataDxfId="950" dataCellStyle="Currency"/>
    <tableColumn id="7" xr3:uid="{90B703D8-E8CD-49B3-9EF7-B196C93E279D}" name="TOTAL " dataDxfId="949" totalsRowDxfId="948" dataCellStyle="Currency"/>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194BDF1-D9BB-415E-AA56-5888D393BEC0}" name="hypo_wow_temp_serv_temp25" displayName="hypo_wow_temp_serv_temp25" ref="A99:C101" totalsRowShown="0" headerRowDxfId="947" dataDxfId="946" tableBorderDxfId="945">
  <tableColumns count="3">
    <tableColumn id="1" xr3:uid="{D080D493-9AC8-4D97-A40E-A152883F5B57}" name="Capped Hypothetical Aggregate" dataDxfId="944"/>
    <tableColumn id="2" xr3:uid="{E8342AE0-6079-46B7-A27E-F7ABBA822C05}" name="First Extension DY" dataDxfId="943" dataCellStyle="Currency"/>
    <tableColumn id="7" xr3:uid="{A61E0609-1E80-4474-BCB7-82F6578B09F4}" name="TOTAL " dataDxfId="942" totalsRowDxfId="941" dataCellStyle="Currency"/>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AF9903D-2D59-4597-A4F5-E683599298D6}" name="hypo_wow_ww_temp__serv_temp26" displayName="hypo_wow_ww_temp__serv_temp26" ref="A109:C110" totalsRowShown="0" headerRowDxfId="940" dataDxfId="939" tableBorderDxfId="938">
  <tableColumns count="3">
    <tableColumn id="1" xr3:uid="{5EE3F96A-2C13-4BA0-884D-697E95DFA10C}" name=" " dataDxfId="937" totalsRowDxfId="936"/>
    <tableColumn id="2" xr3:uid="{655D3180-37E0-454C-AE12-09170F778797}" name="First Extension DY" dataDxfId="935" totalsRowDxfId="934" dataCellStyle="Currency">
      <calculatedColumnFormula>B101-B107</calculatedColumnFormula>
    </tableColumn>
    <tableColumn id="7" xr3:uid="{EE4CA00C-0E43-4F35-A003-347758A5B618}" name="TOTAL " dataDxfId="933" totalsRowDxfId="932" dataCellStyle="Currency">
      <calculatedColumnFormula>C101-C107</calculatedColumnFormula>
    </tableColumn>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9E9B7DE-69AD-4043-AB8B-5062F50899C2}" name="historic_pmpm_temp315" displayName="historic_pmpm_temp315" ref="A2:E10" totalsRowShown="0" headerRowDxfId="930" dataDxfId="928" headerRowBorderDxfId="929" tableBorderDxfId="927" totalsRowBorderDxfId="926" headerRowCellStyle="Normal 2 2" dataCellStyle="Percent">
  <tableColumns count="5">
    <tableColumn id="1" xr3:uid="{AA11EEEC-5D48-4C85-88D5-CC80DF190AAF}" name="placeholder" dataDxfId="925"/>
    <tableColumn id="2" xr3:uid="{E1653B55-2A1E-4D98-95D3-4706F546EDBA}" name="placeholder2" dataDxfId="924" dataCellStyle="Percent"/>
    <tableColumn id="3" xr3:uid="{488C20DF-C280-4049-AB18-12B7E3ADDDEB}" name="placeholder3" dataDxfId="923" dataCellStyle="Percent"/>
    <tableColumn id="4" xr3:uid="{7C84979B-4DFA-47C1-9234-F7E1936A7562}" name="Rebasing year: placeholder" dataDxfId="922" dataCellStyle="Percent"/>
    <tableColumn id="7" xr3:uid="{A79E9C21-0505-4D77-B394-06E6B75B8CA5}" name="TOTAL" dataDxfId="921" dataCellStyle="Percent"/>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5235F6-280C-4601-A29A-5BD473E56CEE}" name="wow_temp_agg416" displayName="wow_temp_agg416" ref="A25:J28" totalsRowShown="0" headerRowDxfId="920" dataDxfId="918" headerRowBorderDxfId="919" tableBorderDxfId="917" totalsRowBorderDxfId="916">
  <tableColumns count="10">
    <tableColumn id="1" xr3:uid="{BDD69FDB-D888-4F43-8E30-9C3850D29DE3}" name="ELIGIBILITY GROUP" dataDxfId="915"/>
    <tableColumn id="2" xr3:uid="{91A8C929-691B-4673-9BB8-D8879C806025}" name=" " dataDxfId="914"/>
    <tableColumn id="26" xr3:uid="{B92FA3D0-3601-48BF-8CFC-21065EA2AFF2}" name="Rebasing year: placeholder" dataDxfId="913"/>
    <tableColumn id="4" xr3:uid="{CA529451-795A-4A16-86FE-A8D5A723FAF4}" name="TREND RATE" dataDxfId="912"/>
    <tableColumn id="5" xr3:uid="{DE1A0FCB-374D-440A-B6D3-7F9A344C209E}" name="DY1" dataDxfId="911"/>
    <tableColumn id="3" xr3:uid="{4A2A651D-68AF-4101-B0D5-C6965247F567}" name="DY2"/>
    <tableColumn id="6" xr3:uid="{E3666472-9FA1-4A34-A65F-EB705A8BF334}" name="DY3"/>
    <tableColumn id="7" xr3:uid="{57F71FC0-4051-442A-A76D-74B2C842B359}" name="DY4"/>
    <tableColumn id="8" xr3:uid="{CA764B37-264E-4178-B171-1DB0D52B2336}" name="DY5"/>
    <tableColumn id="10" xr3:uid="{2B777595-C7AC-439D-9B2C-FB4C7CB882E5}" name="TOTAL WOW" dataDxfId="910" totalsRowDxfId="909"/>
  </tableColumns>
  <tableStyleInfo name="TableStyleMedium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33580C0-3ACA-4FA8-80D8-FEFBF344C6DE}" name="wow_pmpm_temp927" displayName="wow_pmpm_temp927" ref="A15:J20" totalsRowShown="0" headerRowDxfId="908" dataDxfId="906" headerRowBorderDxfId="907" tableBorderDxfId="905" totalsRowBorderDxfId="904">
  <tableColumns count="10">
    <tableColumn id="1" xr3:uid="{8909EB14-803E-4588-95B4-8B9468094C9E}" name="ELIGIBILITY GROUP" dataDxfId="903"/>
    <tableColumn id="2" xr3:uid="{319FCD87-EEEB-428D-8B28-0BF9A4B17E10}" name=" " dataDxfId="902"/>
    <tableColumn id="26" xr3:uid="{4B8C6A7B-F99F-4405-9620-56BEA6C5F4E3}" name="Rebasing year: placeholder" dataDxfId="901"/>
    <tableColumn id="4" xr3:uid="{5670E641-2CFF-4361-98A9-99761862B0DA}" name="TREND RATE" dataDxfId="900"/>
    <tableColumn id="5" xr3:uid="{A70E50E7-63B2-4D38-8458-A75E6C768D36}" name="DY1" dataDxfId="899"/>
    <tableColumn id="3" xr3:uid="{1A23B616-82A6-4C04-BA37-E5DCE2FF8FCA}" name="DY2"/>
    <tableColumn id="6" xr3:uid="{A127F4FC-2293-443A-9D04-BB298C72A610}" name="DY3"/>
    <tableColumn id="7" xr3:uid="{7873B18B-38A2-459F-8DDD-AAAEAAB9A6F6}" name="DY4"/>
    <tableColumn id="8" xr3:uid="{B0D734B2-ED40-405E-B420-1815F14710FB}" name="DY5"/>
    <tableColumn id="10" xr3:uid="{611E50A1-AAB6-4B59-876F-E4E7C98826F8}" name="TOTAL WOW" dataDxfId="898" dataCellStyle="Currency"/>
  </tableColumns>
  <tableStyleInfo name="TableStyleMedium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70F5135-B5AA-4AD3-9F42-24CD94FE9BAF}" name="ww_pmpm_temp1028" displayName="ww_pmpm_temp1028" ref="A33:I38" totalsRowShown="0" headerRowDxfId="897" dataDxfId="895" headerRowBorderDxfId="896" tableBorderDxfId="894" totalsRowBorderDxfId="893">
  <tableColumns count="9">
    <tableColumn id="1" xr3:uid="{3800FF86-6B88-4879-BBB6-2186447E95AC}" name="ELIGIBILITY GROUP" dataDxfId="892"/>
    <tableColumn id="2" xr3:uid="{441DFF6C-1656-41B5-85ED-AB8565737E00}" name=" " dataDxfId="891"/>
    <tableColumn id="4" xr3:uid="{35DBD280-49CE-460E-835B-FF8CED591F79}" name="DEMO TREND RATE" dataDxfId="890"/>
    <tableColumn id="3" xr3:uid="{689E7795-D71C-44B8-B732-63E4134E5A91}" name="DY1" dataDxfId="889"/>
    <tableColumn id="5" xr3:uid="{C4E783CC-0A53-4E6F-92A8-D9DE80168A1E}" name="DY2"/>
    <tableColumn id="6" xr3:uid="{54524B40-3316-4AF1-9D6D-DD5F1FB6660D}" name="DY3"/>
    <tableColumn id="7" xr3:uid="{8B60A492-0128-412D-83CC-479DCC4426D2}" name="DY4"/>
    <tableColumn id="8" xr3:uid="{8A5E9D6B-CE08-487F-B55E-70A35B46DC7B}" name="DY5"/>
    <tableColumn id="10" xr3:uid="{1434337C-3BF9-40DA-9D37-915CBF9AE886}" name="TOTAL WW" dataDxfId="888"/>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34E4810-88E5-41AC-AD2A-0A3358E7970C}" name="wow_temp_agg4" displayName="wow_temp_agg4" ref="A25:F28" totalsRowShown="0" headerRowDxfId="1057" dataDxfId="1055" headerRowBorderDxfId="1056" tableBorderDxfId="1054" totalsRowBorderDxfId="1053">
  <tableColumns count="6">
    <tableColumn id="1" xr3:uid="{51844180-0C20-4E3F-B848-55770BCA7C3D}" name="ELIGIBILITY GROUP" dataDxfId="1052"/>
    <tableColumn id="2" xr3:uid="{31CE8CA7-5AAE-4E75-99A8-16B7E7D98FE0}" name=" " dataDxfId="1051"/>
    <tableColumn id="26" xr3:uid="{4E23DD92-9EA1-44E5-8026-882D72E4CFB9}" name="Rebasing year: placeholder" dataDxfId="1050"/>
    <tableColumn id="4" xr3:uid="{A074077F-E6FD-4F96-AC4A-92816DE330F5}" name="TREND RATE" dataDxfId="1049"/>
    <tableColumn id="5" xr3:uid="{1A40D8ED-D733-4552-886F-EEB752B8F678}" name="First Extension DY" dataDxfId="1048"/>
    <tableColumn id="10" xr3:uid="{6CFA9296-97FE-43ED-831A-022B2191C6F3}" name="TOTAL WOW" dataDxfId="1047" totalsRowDxfId="1046"/>
  </tableColumns>
  <tableStyleInfo name="TableStyleMedium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7EFCDB7-9587-4112-9DCD-48E79AB3901A}" name="ww_temp_agg1129" displayName="ww_temp_agg1129" ref="A43:I46" totalsRowShown="0" headerRowDxfId="887" dataDxfId="885" headerRowBorderDxfId="886" tableBorderDxfId="884" totalsRowBorderDxfId="883">
  <tableColumns count="9">
    <tableColumn id="1" xr3:uid="{2059372F-8B52-431E-A07E-08AF9D13D435}" name="ELIGIBILITY GROUP" dataDxfId="882"/>
    <tableColumn id="2" xr3:uid="{038E1015-20DD-407D-964E-A2D604FA62A8}" name=" " dataDxfId="881"/>
    <tableColumn id="4" xr3:uid="{25728D36-5B00-449A-A571-7E04A20B2D88}" name="DEMO TREND RATE" dataDxfId="880"/>
    <tableColumn id="3" xr3:uid="{0AC8035B-5F30-42F8-A09E-520209D5A393}" name="DY1" dataDxfId="879"/>
    <tableColumn id="5" xr3:uid="{1D2CD827-15B2-4756-808A-3A8285F48D6D}" name="DY2"/>
    <tableColumn id="6" xr3:uid="{C7D27BFC-614D-4C1F-8F32-9D269AFF0531}" name="DY3"/>
    <tableColumn id="7" xr3:uid="{3485C474-E910-49ED-9041-A898D1894D36}" name="DY4"/>
    <tableColumn id="8" xr3:uid="{6F8FCF33-8A9C-49C0-A8C0-F2B1D1839B34}" name="DY5"/>
    <tableColumn id="10" xr3:uid="{3AE3A1F3-03D2-4315-9815-32EA49506692}" name="TOTAL WW" dataDxfId="878"/>
  </tableColumns>
  <tableStyleInfo name="TableStyleMedium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48141E92-A4F0-4DCC-9964-41DF7EBD8C4A}" name="historic_agg_temp1730" displayName="historic_agg_temp1730" ref="A50:E54" totalsRowShown="0" headerRowDxfId="877" dataDxfId="875" headerRowBorderDxfId="876" tableBorderDxfId="874" totalsRowBorderDxfId="873" headerRowCellStyle="Normal 2 2" dataCellStyle="Percent">
  <tableColumns count="5">
    <tableColumn id="1" xr3:uid="{8C029CE7-1066-4725-9BA2-A20BD9339835}" name="placeholder" dataDxfId="872"/>
    <tableColumn id="2" xr3:uid="{ACC73895-7CBE-4D18-822A-1E89C61587ED}" name="placeholder2" dataDxfId="871" dataCellStyle="Percent"/>
    <tableColumn id="3" xr3:uid="{21C7836B-1628-4CFD-BBB7-0278D6927F6B}" name="placeholder3" dataDxfId="870" dataCellStyle="Percent">
      <calculatedColumnFormula>IFERROR(C48/B48-1, "")</calculatedColumnFormula>
    </tableColumn>
    <tableColumn id="4" xr3:uid="{47F7DD3D-6308-4616-B7B7-423E6A479F9B}" name="Rebasing year: placeholder" dataDxfId="869">
      <calculatedColumnFormula>IFERROR(E48/D48-1, "")</calculatedColumnFormula>
    </tableColumn>
    <tableColumn id="7" xr3:uid="{EEF0BEA3-97DA-4C21-9143-D69AF566684F}" name="TOTAL" dataDxfId="868" dataCellStyle="Percent"/>
  </tableColumns>
  <tableStyleInfo name="TableStyleMedium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EA411EF-85CF-48E8-9D09-25F7A857A633}" name="hypo_wow_temp1831" displayName="hypo_wow_temp1831" ref="A61:G63" totalsRowShown="0" headerRowDxfId="867" dataDxfId="865" headerRowBorderDxfId="866" tableBorderDxfId="864" totalsRowBorderDxfId="863">
  <tableColumns count="7">
    <tableColumn id="1" xr3:uid="{CD641B02-5750-4FF9-BE53-ADF0167F4820}" name=" " dataDxfId="862" totalsRowDxfId="861"/>
    <tableColumn id="2" xr3:uid="{CF160DD0-D831-480F-84CD-09D92772D966}" name="DY1" dataDxfId="860" totalsRowDxfId="859" dataCellStyle="Currency"/>
    <tableColumn id="3" xr3:uid="{48FE9B86-C730-4E2E-9E86-FD8D1629BCCE}" name="DY2" dataDxfId="858" totalsRowDxfId="857" dataCellStyle="Currency"/>
    <tableColumn id="4" xr3:uid="{D7C28CD4-F6E6-49F7-80BA-D27FB5355FB9}" name="DY3" dataDxfId="856" totalsRowDxfId="855" dataCellStyle="Currency"/>
    <tableColumn id="5" xr3:uid="{0CA1928A-AFD3-4B1C-9B64-633C05530C60}" name="DY4" dataDxfId="854" totalsRowDxfId="853" dataCellStyle="Currency"/>
    <tableColumn id="6" xr3:uid="{634C8B84-B875-4267-9F26-B56AF7A2A074}" name="DY5" dataDxfId="852" totalsRowDxfId="851" dataCellStyle="Currency"/>
    <tableColumn id="7" xr3:uid="{C2EA1564-B6F6-466D-A43E-EE54EA57EAEB}" name="TOTAL " dataDxfId="850" totalsRowDxfId="849" dataCellStyle="Currency">
      <calculatedColumnFormula>SUM(B62:B62)</calculatedColumnFormula>
    </tableColumn>
  </tableColumns>
  <tableStyleInfo name="TableStyleMedium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377E85B5-CC4A-4C46-A65B-24630080AFCE}" name="hypo_ww_temp1932" displayName="hypo_ww_temp1932" ref="A67:G69" totalsRowShown="0" headerRowDxfId="848" dataDxfId="846" headerRowBorderDxfId="847" tableBorderDxfId="845" totalsRowBorderDxfId="844">
  <tableColumns count="7">
    <tableColumn id="1" xr3:uid="{A5FF1454-7581-48C3-9821-D3E52E0847B6}" name=" " dataDxfId="843"/>
    <tableColumn id="2" xr3:uid="{BBB8BA7A-E582-437D-A245-119555AB3724}" name="DY1" dataDxfId="842" dataCellStyle="Currency"/>
    <tableColumn id="3" xr3:uid="{F5F6FEB1-D184-4532-8B4B-7B8FD6E1AEE7}" name="DY2" dataDxfId="841" dataCellStyle="Currency"/>
    <tableColumn id="4" xr3:uid="{8EFD2064-E29A-4CE7-9406-A97F328522D0}" name="DY3" dataDxfId="840" dataCellStyle="Currency"/>
    <tableColumn id="5" xr3:uid="{F55899D2-6875-4865-80DB-3D5CA007C316}" name="DY4" dataDxfId="839" dataCellStyle="Currency"/>
    <tableColumn id="6" xr3:uid="{FB3423B6-C352-4BC0-BC04-163F2D744EF0}" name="DY5" dataDxfId="838" dataCellStyle="Currency"/>
    <tableColumn id="7" xr3:uid="{169E9046-4CE1-4599-8BAC-406B63F12F56}" name="TOTAL " dataDxfId="837" dataCellStyle="Currency"/>
  </tableColumns>
  <tableStyleInfo name="TableStyleMedium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2C32096-A174-405B-9A68-9180CB20E38C}" name="hypo_wow_ww_temp2033" displayName="hypo_wow_ww_temp2033" ref="A71:G72" totalsRowShown="0" headerRowDxfId="836" dataDxfId="834" headerRowBorderDxfId="835" tableBorderDxfId="833" totalsRowBorderDxfId="832" dataCellStyle="Currency">
  <tableColumns count="7">
    <tableColumn id="1" xr3:uid="{D35E928D-7F2B-40F2-BCF2-192499E5D890}" name=" " dataDxfId="831"/>
    <tableColumn id="2" xr3:uid="{0BFCE453-D7EB-4ADE-AA69-4F86AA9F0E2C}" name="DY1" dataDxfId="830" dataCellStyle="Currency">
      <calculatedColumnFormula>B63-B69</calculatedColumnFormula>
    </tableColumn>
    <tableColumn id="3" xr3:uid="{DE60323A-2EF1-4E6C-B6D3-B9A806E0B478}" name="DY2" dataDxfId="829" dataCellStyle="Currency">
      <calculatedColumnFormula>C63-C69</calculatedColumnFormula>
    </tableColumn>
    <tableColumn id="4" xr3:uid="{30FE6BAA-4F6F-4608-998B-0FDBF1952E55}" name="DY3" dataDxfId="828" dataCellStyle="Currency">
      <calculatedColumnFormula>D63-D69</calculatedColumnFormula>
    </tableColumn>
    <tableColumn id="5" xr3:uid="{8B761EE9-22F3-4E69-A854-12ACF8648245}" name="DY4" dataDxfId="827" dataCellStyle="Currency">
      <calculatedColumnFormula>E63-E69</calculatedColumnFormula>
    </tableColumn>
    <tableColumn id="6" xr3:uid="{35311206-EB9C-4A78-9911-B4E40327C86F}" name="DY5" dataDxfId="826" dataCellStyle="Currency">
      <calculatedColumnFormula>F63-F69</calculatedColumnFormula>
    </tableColumn>
    <tableColumn id="7" xr3:uid="{5F58B2BA-5307-482D-88BC-ACD4FA5D6588}" name="TOTAL " dataDxfId="825" dataCellStyle="Currency">
      <calculatedColumnFormula>G63-G69</calculatedColumnFormula>
    </tableColumn>
  </tableColumns>
  <tableStyleInfo name="TableStyleMedium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90E2E036-507F-4D2F-9829-E40A467A265A}" name="hypo_ww_temp_agg2134" displayName="hypo_ww_temp_agg2134" ref="A86:G89" totalsRowShown="0" headerRowDxfId="824" dataDxfId="822" headerRowBorderDxfId="823" tableBorderDxfId="821" totalsRowBorderDxfId="820">
  <tableColumns count="7">
    <tableColumn id="1" xr3:uid="{67A638D9-F2FA-4656-8A81-B86677E98F68}" name="Capped Hypothetical Aggregate" dataDxfId="819"/>
    <tableColumn id="2" xr3:uid="{036363A9-5E94-43B0-8623-340148AD4FB1}" name="DY1" dataDxfId="818" dataCellStyle="Currency"/>
    <tableColumn id="3" xr3:uid="{30E08663-3DE2-402B-80F2-D5AD0A6F5A43}" name="DY2" dataDxfId="817" dataCellStyle="Currency"/>
    <tableColumn id="4" xr3:uid="{EAE0F448-72D2-435E-A4FA-AB1AE3CCD326}" name="DY3" dataDxfId="816" dataCellStyle="Currency"/>
    <tableColumn id="5" xr3:uid="{EB7ACD2B-3FC6-48F8-A65B-81FCBA330A0D}" name="DY4" dataDxfId="815" dataCellStyle="Currency"/>
    <tableColumn id="6" xr3:uid="{4661549D-D6FA-4FE3-AAE4-8390F3E7D91B}" name="DY5" dataDxfId="814" dataCellStyle="Currency"/>
    <tableColumn id="7" xr3:uid="{2E141DA1-FF05-4E4F-8356-D8E147D8C6D3}" name="TOTAL " dataDxfId="813" dataCellStyle="Currency"/>
  </tableColumns>
  <tableStyleInfo name="TableStyleMedium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9AC9B8B2-84F4-466E-B76A-BEEC2432B6A8}" name="hypo_wow_temp_agg2235" displayName="hypo_wow_temp_agg2235" ref="A79:G82" totalsRowShown="0" headerRowDxfId="812" dataDxfId="811" tableBorderDxfId="810">
  <tableColumns count="7">
    <tableColumn id="1" xr3:uid="{6369DF86-1BC5-4A3F-89B6-5518DC1E2EC8}" name="Capped Hypothetical Aggregate" dataDxfId="809"/>
    <tableColumn id="2" xr3:uid="{C08092CC-7349-43C4-8450-95AC076F84EE}" name="DY1" dataDxfId="808" dataCellStyle="Currency"/>
    <tableColumn id="3" xr3:uid="{E7605B50-69EF-43A8-8036-2DBD9C41519C}" name="DY2" dataDxfId="807" dataCellStyle="Currency"/>
    <tableColumn id="4" xr3:uid="{2741BC6B-6218-4D81-9854-A6902A58807D}" name="DY3" dataDxfId="806" dataCellStyle="Currency"/>
    <tableColumn id="5" xr3:uid="{C0450060-B74F-45FC-8A70-23D26F66BC37}" name="DY4" dataDxfId="805" dataCellStyle="Currency"/>
    <tableColumn id="6" xr3:uid="{4014DF43-933E-4CC3-BD46-10EBE0CC9369}" name="DY5" dataDxfId="804" dataCellStyle="Currency"/>
    <tableColumn id="7" xr3:uid="{E0A21B90-FFF7-4B0B-A154-FB999E3606D6}" name="TOTAL " dataDxfId="803" totalsRowDxfId="802" dataCellStyle="Currency">
      <calculatedColumnFormula>SUM(B80:B80)</calculatedColumnFormula>
    </tableColumn>
  </tableColumns>
  <tableStyleInfo name="TableStyleMedium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B75889FC-B07F-42CE-BAE8-4433AC17880E}" name="hypo_wow_ww_temp_agg2336" displayName="hypo_wow_ww_temp_agg2336" ref="A91:G92" totalsRowShown="0" headerRowDxfId="801" dataDxfId="799" headerRowBorderDxfId="800" tableBorderDxfId="798" totalsRowBorderDxfId="797">
  <tableColumns count="7">
    <tableColumn id="1" xr3:uid="{8AA68B7A-1EF8-472B-A987-1F0ADEC28C6D}" name=" " dataDxfId="796"/>
    <tableColumn id="2" xr3:uid="{787B6341-81B8-44C3-98E6-841C4FED3FE9}" name="DY1" dataDxfId="795" dataCellStyle="Currency">
      <calculatedColumnFormula>B82-B89</calculatedColumnFormula>
    </tableColumn>
    <tableColumn id="3" xr3:uid="{57577B2E-00D0-4E09-BA4E-F1028811EA9F}" name="DY2" dataDxfId="794">
      <calculatedColumnFormula>C82-C89</calculatedColumnFormula>
    </tableColumn>
    <tableColumn id="4" xr3:uid="{C520F766-C289-4500-9400-D10F5CEDAED7}" name="DY3" dataDxfId="793">
      <calculatedColumnFormula>D82-D89</calculatedColumnFormula>
    </tableColumn>
    <tableColumn id="5" xr3:uid="{7A0CF8DE-6EC3-4037-B777-4DB07A835D88}" name="DY4" dataDxfId="792">
      <calculatedColumnFormula>E82-E89</calculatedColumnFormula>
    </tableColumn>
    <tableColumn id="6" xr3:uid="{2B02FBEA-C4D9-42F8-86BB-3AF6946B9A10}" name="DY5" dataDxfId="791">
      <calculatedColumnFormula>F82-F89</calculatedColumnFormula>
    </tableColumn>
    <tableColumn id="7" xr3:uid="{1D5F27C2-5B65-4C41-9066-479278898DE8}" name="TOTAL " dataDxfId="790" dataCellStyle="Currency">
      <calculatedColumnFormula>G82-G89</calculatedColumnFormula>
    </tableColumn>
  </tableColumns>
  <tableStyleInfo name="TableStyleMedium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1E7BE2E-C49D-4B6D-BDCE-CBDE89C207DE}" name="hypo_ww_temp_agg_serv2439" displayName="hypo_ww_temp_agg_serv2439" ref="A105:G107" totalsRowShown="0" headerRowDxfId="789" dataDxfId="788" tableBorderDxfId="787">
  <tableColumns count="7">
    <tableColumn id="1" xr3:uid="{E73A1590-32FF-4E44-A2A4-64A8317E314E}" name="Capped Hypothetical Aggregate" dataDxfId="786"/>
    <tableColumn id="2" xr3:uid="{FDAACCA5-4464-41C9-92A4-2FAD4EB17647}" name="DY1" dataDxfId="785" dataCellStyle="Currency"/>
    <tableColumn id="3" xr3:uid="{24446312-E8C4-44B3-B0C2-61EEA5356DF4}" name="DY2" dataDxfId="784" dataCellStyle="Currency"/>
    <tableColumn id="4" xr3:uid="{7C56AD68-7DC4-424E-A102-169088ED36DC}" name="DY3" dataDxfId="783" dataCellStyle="Currency"/>
    <tableColumn id="5" xr3:uid="{8A9F3030-5FF2-4054-A5F9-1E83C64095ED}" name="DY4" dataDxfId="782" dataCellStyle="Currency"/>
    <tableColumn id="6" xr3:uid="{B8E52AD7-902D-410E-AE4E-FADA70B51681}" name="DY5" dataDxfId="781" dataCellStyle="Currency"/>
    <tableColumn id="7" xr3:uid="{868FF667-A08A-4363-9E08-2E262BB80733}" name="TOTAL " dataDxfId="780" totalsRowDxfId="779" dataCellStyle="Currency"/>
  </tableColumns>
  <tableStyleInfo name="TableStyleMedium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F917870D-7EDF-46ED-A9C9-97452A0B9098}" name="hypo_wow_temp_serv_temp2540" displayName="hypo_wow_temp_serv_temp2540" ref="A99:G101" totalsRowShown="0" headerRowDxfId="778" dataDxfId="777" tableBorderDxfId="776">
  <tableColumns count="7">
    <tableColumn id="1" xr3:uid="{B82A1784-3180-4E56-9722-13D7BC5EF501}" name="Capped Hypothetical Aggregate" dataDxfId="775"/>
    <tableColumn id="2" xr3:uid="{D9FD93E9-42D7-4EA7-853B-BC9A9D777859}" name="DY1" dataDxfId="774" dataCellStyle="Currency"/>
    <tableColumn id="3" xr3:uid="{A8E1FADC-C5E1-4F48-8E2F-6F6C0A5941B7}" name="DY2" dataDxfId="773" dataCellStyle="Currency"/>
    <tableColumn id="4" xr3:uid="{A651EAFA-FDE6-4B32-956A-5409E57C46EA}" name="DY3" dataDxfId="772" dataCellStyle="Currency"/>
    <tableColumn id="5" xr3:uid="{AD9F7045-DDBC-41DD-A990-B7FC11E99126}" name="DY4" dataDxfId="771" dataCellStyle="Currency"/>
    <tableColumn id="6" xr3:uid="{17B6DEDF-0695-4D81-9FB5-10EFE1E00A46}" name="DY5" dataDxfId="770" dataCellStyle="Currency"/>
    <tableColumn id="7" xr3:uid="{475EAAA7-EDD9-42B9-BEE5-058ABC49713C}" name="TOTAL " dataDxfId="769" totalsRowDxfId="768" dataCellStyle="Currency"/>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A5A95CE-7862-4B06-AC4F-7D61FD5DD9C3}" name="wow_pmpm_temp9" displayName="wow_pmpm_temp9" ref="A15:F20" totalsRowShown="0" headerRowDxfId="1045" dataDxfId="1043" headerRowBorderDxfId="1044" tableBorderDxfId="1042" totalsRowBorderDxfId="1041">
  <tableColumns count="6">
    <tableColumn id="1" xr3:uid="{BA554C39-B001-42DF-9BF9-8C2166EF3F93}" name="ELIGIBILITY GROUP" dataDxfId="1040"/>
    <tableColumn id="2" xr3:uid="{341CE5F6-6B8F-4354-BA9E-85858581AEB6}" name=" " dataDxfId="1039"/>
    <tableColumn id="26" xr3:uid="{14F7D08B-ADB6-425B-AC00-27C261309AE7}" name="Rebasing year: placeholder" dataDxfId="1038"/>
    <tableColumn id="4" xr3:uid="{7573A7B8-CBE2-480C-99A7-6A925CC6C0F8}" name="TREND RATE" dataDxfId="1037"/>
    <tableColumn id="5" xr3:uid="{69CE71CC-C5BE-48B4-8DEC-A3DE64D266E7}" name="First Extension DY" dataDxfId="1036"/>
    <tableColumn id="10" xr3:uid="{56DDFCB5-E9FA-4658-9744-762C082A4966}" name="TOTAL WOW" dataDxfId="1035" dataCellStyle="Currency"/>
  </tableColumns>
  <tableStyleInfo name="TableStyleMedium9"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48FA48B2-C264-4D17-8E7B-605483FFE4AB}" name="hypo_wow_ww_temp__serv_temp2641" displayName="hypo_wow_ww_temp__serv_temp2641" ref="A109:G110" totalsRowShown="0" headerRowDxfId="767" dataDxfId="766" tableBorderDxfId="765">
  <tableColumns count="7">
    <tableColumn id="1" xr3:uid="{5B5960E9-FF19-4396-B246-64DB79013623}" name=" " dataDxfId="764" totalsRowDxfId="763"/>
    <tableColumn id="2" xr3:uid="{5065A905-C2C2-403C-89BE-0D8CF305A920}" name="DY1" dataDxfId="762" totalsRowDxfId="761" dataCellStyle="Currency">
      <calculatedColumnFormula>B101-B107</calculatedColumnFormula>
    </tableColumn>
    <tableColumn id="3" xr3:uid="{0FBF8012-A2FE-4183-BD9C-6B048878720A}" name="DY2" dataDxfId="760" totalsRowDxfId="759" dataCellStyle="Currency">
      <calculatedColumnFormula>C101-C107</calculatedColumnFormula>
    </tableColumn>
    <tableColumn id="4" xr3:uid="{57426F5A-4BEB-4F88-995F-0FE4715C5315}" name="DY3" dataDxfId="758" totalsRowDxfId="757" dataCellStyle="Currency">
      <calculatedColumnFormula>D101-D107</calculatedColumnFormula>
    </tableColumn>
    <tableColumn id="5" xr3:uid="{4A73B516-A8AB-4D58-9565-E7E8D3982B08}" name="DY4" dataDxfId="756" totalsRowDxfId="755" dataCellStyle="Currency">
      <calculatedColumnFormula>E101-E107</calculatedColumnFormula>
    </tableColumn>
    <tableColumn id="6" xr3:uid="{A44D95DC-05F9-48FC-B97C-3CECE0E5F719}" name="DY5" dataDxfId="754" totalsRowDxfId="753" dataCellStyle="Currency">
      <calculatedColumnFormula>F101-F107</calculatedColumnFormula>
    </tableColumn>
    <tableColumn id="7" xr3:uid="{69FE8272-A41E-4105-B24F-D1180D0F1D1F}" name="TOTAL " dataDxfId="752" totalsRowDxfId="751" dataCellStyle="Currency">
      <calculatedColumnFormula>G101-G107</calculatedColumnFormula>
    </tableColumn>
  </tableColumns>
  <tableStyleInfo name="TableStyleMedium9"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C31DAA-8E4C-43E1-BA1B-06CD9FC0F07D}" name="Rebasing" displayName="Rebasing" ref="B16:L17" totalsRowShown="0" headerRowDxfId="750" dataDxfId="749" tableBorderDxfId="748" headerRowCellStyle="Normal 2 2 2" dataCellStyle="Normal 2 2 2">
  <tableColumns count="11">
    <tableColumn id="1" xr3:uid="{093E8A45-7283-4EB9-92D7-55EA88D8E88E}" name="MEG " dataDxfId="747" dataCellStyle="Normal 2 2 2"/>
    <tableColumn id="2" xr3:uid="{3C5D0F2D-D358-462D-A7B6-AA3B2D0DFB9D}" name="Corresponding President's Budget _x000a_MEG " dataDxfId="746" dataCellStyle="Normal 3 2 2"/>
    <tableColumn id="3" xr3:uid="{6B53F575-B2E3-4DE3-8EB6-3ECA86007DE8}" name="Rebasing Year:_x000a_Actual WW _x000a_PMPM Cost" dataDxfId="745" dataCellStyle="Normal 2 2 2"/>
    <tableColumn id="4" xr3:uid="{06CF2E41-6CE9-4B50-96A1-3605C13B1639}" name="Rebasing Year:_x000a_Historical WOW PMPM Cost" dataDxfId="744" dataCellStyle="Normal 2 2 2"/>
    <tableColumn id="5" xr3:uid="{17C9DF6D-EA57-4F6E-AF63-88501AE0CB39}" name="Rebasing Year:_x000a_Weighted Average _x000a_(80% Actual WW PMPM + 20% Historical WOW PMPM)" dataDxfId="743" dataCellStyle="Normal 2 2 2">
      <calculatedColumnFormula>(0.8*D17)+(0.2*E17)</calculatedColumnFormula>
    </tableColumn>
    <tableColumn id="6" xr3:uid="{3DA85BE0-32C0-4543-82CD-D4A3E04D571D}" name="President's Budget Trend Rate for _x000a_Demo Period" dataDxfId="742" dataCellStyle="Percent 5 2"/>
    <tableColumn id="8" xr3:uid="{D754DCC3-FDCB-48AA-8D34-7BE734F70EA5}" name="DY1" dataDxfId="741" dataCellStyle="Normal 2 2 2">
      <calculatedColumnFormula>ROUND(F17*(1+G17)^($E$13/12),2)</calculatedColumnFormula>
    </tableColumn>
    <tableColumn id="7" xr3:uid="{FED9CBAF-49D6-4D93-A7FD-69666C0BF866}" name="DY2" dataDxfId="740" dataCellStyle="Normal 2 2 2">
      <calculatedColumnFormula>ROUND(H17*(1+$G17),2)</calculatedColumnFormula>
    </tableColumn>
    <tableColumn id="9" xr3:uid="{3AF6D867-297E-48A7-B61E-D874787518AF}" name="DY3" dataDxfId="739" dataCellStyle="Normal 2 2 2">
      <calculatedColumnFormula>ROUND(I17*(1+$G17),2)</calculatedColumnFormula>
    </tableColumn>
    <tableColumn id="10" xr3:uid="{25D05FC3-95EC-40BE-840C-9B9B9757D15A}" name="DY4" dataDxfId="738" dataCellStyle="Normal 2 2 2">
      <calculatedColumnFormula>ROUND(J17*(1+$G17),2)</calculatedColumnFormula>
    </tableColumn>
    <tableColumn id="11" xr3:uid="{B4B75385-BE95-4E1E-AB5C-4AE295725A67}" name="DY5" dataDxfId="737" dataCellStyle="Normal 2 2 2">
      <calculatedColumnFormula>ROUND(K17*(1+$G17),2)</calculatedColumnFormula>
    </tableColumn>
  </tableColumns>
  <tableStyleInfo name="TableStyleMedium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91A37D6-BBF7-458D-8E0F-BFF212AAFE09}" name="CE TANF_wow_main" displayName="CE_TANF_wow_main" ref="A48:J53" totalsRowShown="0" headerRowDxfId="479" dataDxfId="477" headerRowBorderDxfId="478" tableBorderDxfId="476" totalsRowBorderDxfId="475">
  <tableColumns count="10">
    <tableColumn id="1" xr3:uid="{48A431A4-93C2-4ED6-9BB5-925EEB026FBB}" name="ELIGIBILITY GROUP" dataDxfId="474"/>
    <tableColumn id="2" xr3:uid="{B80A78D7-1820-4D25-BD29-9D359AB864AF}" name=" " dataDxfId="473"/>
    <tableColumn id="26" xr3:uid="{749B95E4-C7A3-492D-8851-893022B875CE}" name="Rebasing year: placeholder" dataDxfId="472"/>
    <tableColumn id="4" xr3:uid="{957DE659-7FB7-4A28-A08C-64ADC885378C}" name="TREND RATE" dataDxfId="471"/>
    <tableColumn id="5" xr3:uid="{EC721CF3-9006-432A-A221-D59CC1AD50C6}" name="DY1" dataDxfId="470"/>
    <tableColumn id="3" xr3:uid="{780F218A-B3E0-49E9-895B-C413A3A7FC27}" name="DY2"/>
    <tableColumn id="6" xr3:uid="{8C35AA37-F181-414B-ACB9-4DFACD43DCD4}" name="DY3"/>
    <tableColumn id="7" xr3:uid="{37BBECF4-4B67-4975-A07A-E91AF6B8AB9D}" name="DY4"/>
    <tableColumn id="8" xr3:uid="{73734CDA-BA3E-4ED3-9520-E8C7E691E533}" name="DY5"/>
    <tableColumn id="10" xr3:uid="{38E63136-8762-48C1-A57F-4D0705C927B3}" name="TOTAL WOW" dataDxfId="469" dataCellStyle="Currency"/>
  </tableColumns>
  <tableStyleInfo name="TableStyleMedium9"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BF0C3B3B-7238-430E-8818-54DFF42F1BC3}" name="CE SSI_wow_main" displayName="CE_SSI_wow_main" ref="A40:J45" totalsRowShown="0" headerRowDxfId="468" dataDxfId="466" headerRowBorderDxfId="467" tableBorderDxfId="465" totalsRowBorderDxfId="464">
  <tableColumns count="10">
    <tableColumn id="1" xr3:uid="{9558E98B-14C0-41FB-8FBE-3EB94976957D}" name="ELIGIBILITY GROUP" dataDxfId="463"/>
    <tableColumn id="2" xr3:uid="{A8B89626-71D8-48A8-AC80-14488DAC7866}" name=" " dataDxfId="462"/>
    <tableColumn id="26" xr3:uid="{F715E950-34ED-4F46-AFB9-EDF6A4171626}" name="Rebasing year: placeholder" dataDxfId="461"/>
    <tableColumn id="4" xr3:uid="{8D20B7C1-E68A-4FA7-82B8-074DC584B13C}" name="TREND RATE" dataDxfId="460"/>
    <tableColumn id="5" xr3:uid="{04E12FFE-7784-4A20-967F-B96C2622A9D3}" name="DY1" dataDxfId="459"/>
    <tableColumn id="3" xr3:uid="{523255EC-9B25-4307-B77D-72AFB4FD7082}" name="DY2"/>
    <tableColumn id="6" xr3:uid="{08D9BD63-8FD8-485F-BCD0-0539466D0A73}" name="DY3"/>
    <tableColumn id="7" xr3:uid="{7744C37A-8F6F-45B2-B491-E0B02BDA9711}" name="DY4"/>
    <tableColumn id="8" xr3:uid="{5A56B89D-51EB-4E05-B844-D8C4408A5276}" name="DY5"/>
    <tableColumn id="10" xr3:uid="{4836A285-0F1A-4B21-9D6C-CD57114E9A66}" name="TOTAL WOW" dataDxfId="458" dataCellStyle="Currency"/>
  </tableColumns>
  <tableStyleInfo name="TableStyleMedium9"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719B9A3-CA5A-46C6-BEBA-7801932D247B}" name="Reentry Services_wow_main" displayName="Reentry_Services_wow_main" ref="A32:J37" totalsRowShown="0" headerRowDxfId="457" dataDxfId="455" headerRowBorderDxfId="456" tableBorderDxfId="454" totalsRowBorderDxfId="453">
  <tableColumns count="10">
    <tableColumn id="1" xr3:uid="{34CF1B11-BA5E-485A-8E44-CBF958C03927}" name="ELIGIBILITY GROUP" dataDxfId="452"/>
    <tableColumn id="2" xr3:uid="{9BDC311F-DFCE-46B0-BE36-DF382585828A}" name=" " dataDxfId="451"/>
    <tableColumn id="26" xr3:uid="{B10A509B-3F4C-4904-B0CF-12ADCB758E0B}" name="Rebasing year: placeholder" dataDxfId="450"/>
    <tableColumn id="4" xr3:uid="{8C5CC5D4-909B-4322-8A91-3B9D7788C88C}" name="TREND RATE" dataDxfId="449"/>
    <tableColumn id="5" xr3:uid="{E35877A2-7B50-454C-B12A-2B01327779AC}" name="DY1" dataDxfId="448"/>
    <tableColumn id="3" xr3:uid="{0B1EA103-1F6F-4440-A2E9-E062156C98DF}" name="DY2"/>
    <tableColumn id="6" xr3:uid="{948322FF-2D07-4B66-B157-A0FDE37BBDFD}" name="DY3"/>
    <tableColumn id="7" xr3:uid="{6D7503C9-9854-4E53-9B75-EDF0912C5B75}" name="DY4"/>
    <tableColumn id="8" xr3:uid="{BEDE6042-3B13-44BF-8C40-53DD90F57AD9}" name="DY5"/>
    <tableColumn id="10" xr3:uid="{7D07B751-9129-434F-827E-324E156AD85F}" name="TOTAL WOW" dataDxfId="447" dataCellStyle="Currency"/>
  </tableColumns>
  <tableStyleInfo name="TableStyleMedium9"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8A24A5FD-D296-45B6-B466-2D95AA739D2C}" name="Infrastructure_HRSN Services_wow_agg" displayName="Infrastructure_HRSN_Services_wow_agg" ref="A26:J29" totalsRowShown="0" headerRowDxfId="446" dataDxfId="444" headerRowBorderDxfId="445" tableBorderDxfId="443" totalsRowBorderDxfId="442">
  <tableColumns count="10">
    <tableColumn id="1" xr3:uid="{0DD51BB3-3674-4314-82DA-4FF189D5562D}" name="ELIGIBILITY GROUP" dataDxfId="441"/>
    <tableColumn id="2" xr3:uid="{7DB3772C-A6C5-4050-98D6-A736BA911522}" name=" " dataDxfId="440"/>
    <tableColumn id="26" xr3:uid="{9E71512D-2223-4E0B-B1BA-B6A5965B3858}" name="Rebasing year: placeholder" dataDxfId="439"/>
    <tableColumn id="4" xr3:uid="{1ED7C23C-B0FC-4ECD-AC6A-618F55FA2562}" name="TREND RATE" dataDxfId="438"/>
    <tableColumn id="5" xr3:uid="{42AA2CC8-A2E8-4932-A5D6-1C0F2A9151B9}" name="DY1" dataDxfId="437"/>
    <tableColumn id="3" xr3:uid="{60467C24-873B-4038-B75F-387A98CFF222}" name="DY2"/>
    <tableColumn id="6" xr3:uid="{4C46F7B7-9FAE-4A57-8162-33CCD18FE5B8}" name="DY3"/>
    <tableColumn id="7" xr3:uid="{0E64BAAF-162C-48D7-B7E0-9933F4419E7C}" name="DY4"/>
    <tableColumn id="8" xr3:uid="{279B4AB0-150F-4664-8F0A-CB0DA536A014}" name="DY5"/>
    <tableColumn id="10" xr3:uid="{8D998DE8-3952-4302-9400-B57F06CE6F88}" name="TOTAL WOW" dataDxfId="436" totalsRowDxfId="435">
      <calculatedColumnFormula>+J21*0.15</calculatedColumnFormula>
    </tableColumn>
  </tableColumns>
  <tableStyleInfo name="TableStyleMedium9"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5BEE6FA1-7CB0-4D01-BF37-4D07B0A3E158}" name="HRSN_Services_(Nutrition_and_Housing)_HRSN Services_wow_agg" displayName="HRSN_Services__Nutrition_and_Housing__HRSN_Services_wow_agg" ref="A20:J23" totalsRowShown="0" headerRowDxfId="434" dataDxfId="432" headerRowBorderDxfId="433" tableBorderDxfId="431" totalsRowBorderDxfId="430">
  <tableColumns count="10">
    <tableColumn id="1" xr3:uid="{2FD3B24D-2BE6-420E-BD76-09B6DF53025E}" name="ELIGIBILITY GROUP" dataDxfId="429"/>
    <tableColumn id="2" xr3:uid="{0F039F7E-B27A-4009-A4AA-AA1C08B3244E}" name=" " dataDxfId="428"/>
    <tableColumn id="26" xr3:uid="{5E9B3AB8-485D-4115-85AA-FF7502C5A6AA}" name="Rebasing year: placeholder" dataDxfId="427"/>
    <tableColumn id="4" xr3:uid="{B72BDDA9-5F21-482D-8245-E621DB498F28}" name="TREND RATE" dataDxfId="426"/>
    <tableColumn id="5" xr3:uid="{947F377B-5734-4600-8871-AC1151AF47DE}" name="DY1" dataDxfId="425"/>
    <tableColumn id="3" xr3:uid="{4B5954E5-0DEA-4FE5-8BBA-E11F0D5990E4}" name="DY2"/>
    <tableColumn id="6" xr3:uid="{9F185F36-F043-42AB-A2B0-236DB2352D85}" name="DY3"/>
    <tableColumn id="7" xr3:uid="{E4CCFF26-A014-4BBC-B6C0-BA38441E8D70}" name="DY4"/>
    <tableColumn id="8" xr3:uid="{F18D422E-D3F9-4885-8B8E-CF91A3465F33}" name="DY5"/>
    <tableColumn id="10" xr3:uid="{80FABFBD-CDD9-4FA5-A67B-D364807C4A82}" name="TOTAL WOW" dataDxfId="424" totalsRowDxfId="423"/>
  </tableColumns>
  <tableStyleInfo name="TableStyleMedium9"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30D03F9-C4F3-4AA0-84CB-801477E3B6BC}" name="Reentry Infrastructure_wow_agg" displayName="Reentry_Infrastructure_wow_agg" ref="A14:J17" totalsRowShown="0" headerRowDxfId="422" dataDxfId="420" headerRowBorderDxfId="421" tableBorderDxfId="419" totalsRowBorderDxfId="418">
  <tableColumns count="10">
    <tableColumn id="1" xr3:uid="{6834BF3A-6048-4926-BFED-A242244FC9DA}" name="ELIGIBILITY GROUP" dataDxfId="417"/>
    <tableColumn id="2" xr3:uid="{FE39FB61-204E-4C1F-8326-99F833222E4C}" name=" " dataDxfId="416"/>
    <tableColumn id="26" xr3:uid="{25F74E1C-1FBB-408F-A5C6-CAA99F17681D}" name="Rebasing year: placeholder" dataDxfId="415"/>
    <tableColumn id="4" xr3:uid="{41A90C31-3EAA-446D-B05C-916316A45AA5}" name="TREND RATE" dataDxfId="414"/>
    <tableColumn id="5" xr3:uid="{8B504C9D-50D3-43C1-AC90-12BB50B53BC5}" name="DY1" dataDxfId="413"/>
    <tableColumn id="3" xr3:uid="{F498EEF3-91B4-41AF-8A7D-A4FECD21D2AF}" name="DY2"/>
    <tableColumn id="6" xr3:uid="{14E53B30-E595-4530-B65A-F4F54BD10BE4}" name="DY3"/>
    <tableColumn id="7" xr3:uid="{27DCC591-DB28-45B8-BFC9-7B9B81358ADB}" name="DY4"/>
    <tableColumn id="8" xr3:uid="{D2196A1E-0188-48EA-8DB6-958A4F167D0B}" name="DY5"/>
    <tableColumn id="10" xr3:uid="{A51A1C31-7304-4EFF-94D8-1ED035633357}" name="TOTAL WOW" dataDxfId="412" totalsRowDxfId="411"/>
  </tableColumns>
  <tableStyleInfo name="TableStyleMedium9"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BAC669DE-F484-41B3-87B6-9265F795297F}" name="CE Reentry_wow_main" displayName="CE_Reentry_wow_main" ref="A6:J11" totalsRowShown="0" headerRowDxfId="410" dataDxfId="408" headerRowBorderDxfId="409" tableBorderDxfId="407" totalsRowBorderDxfId="406">
  <tableColumns count="10">
    <tableColumn id="1" xr3:uid="{72F4EC7C-A023-444C-B46E-4A24E897DAE1}" name="ELIGIBILITY GROUP" dataDxfId="405"/>
    <tableColumn id="2" xr3:uid="{9C4E6467-22D8-4896-B771-1952228531E7}" name=" " dataDxfId="404"/>
    <tableColumn id="26" xr3:uid="{B8C71445-5641-4FB9-8DA8-0E1537EABC54}" name="Rebasing year: placeholder" dataDxfId="403"/>
    <tableColumn id="4" xr3:uid="{5C6A10DC-32BD-4217-98EC-81EAFAA28ABC}" name="TREND RATE" dataDxfId="402"/>
    <tableColumn id="5" xr3:uid="{F1058CC0-9E92-4F23-B78B-6A94C0010030}" name="DY1" dataDxfId="401"/>
    <tableColumn id="3" xr3:uid="{C699087A-579D-4472-B8C0-44334E124507}" name="DY2"/>
    <tableColumn id="6" xr3:uid="{5297B331-C3E7-498F-86ED-B245A0ACC430}" name="DY3"/>
    <tableColumn id="7" xr3:uid="{04F99D32-A556-406C-9522-0C0E255A150D}" name="DY4"/>
    <tableColumn id="8" xr3:uid="{C7C9CA52-DA3F-45D1-A1D6-9841F4804C42}" name="DY5"/>
    <tableColumn id="10" xr3:uid="{F222A4AF-2CC5-41AD-9AB5-0450A8BD2D26}" name="TOTAL WOW" dataDxfId="400" dataCellStyle="Currency"/>
  </tableColumns>
  <tableStyleInfo name="TableStyleMedium9"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34725B1-7C0D-497C-8C5E-4FBF04469197}" name="CE TANF_ww_main" displayName="CE_TANF_ww_main" ref="A48:I53" totalsRowShown="0" headerRowDxfId="399" dataDxfId="397" headerRowBorderDxfId="398" tableBorderDxfId="396" totalsRowBorderDxfId="395">
  <tableColumns count="9">
    <tableColumn id="1" xr3:uid="{C81ABCD3-CEA0-4071-A10F-6BED1FF41205}" name="ELIGIBILITY GROUP" dataDxfId="394"/>
    <tableColumn id="2" xr3:uid="{A9BA9FC8-E51D-4945-A5E6-D1A34187DC1A}" name=" " dataDxfId="393"/>
    <tableColumn id="4" xr3:uid="{5B3A4CDE-2D89-4409-B54A-03E49E27BD31}" name="DEMO TREND RATE" dataDxfId="392"/>
    <tableColumn id="3" xr3:uid="{A43B0FE8-FECA-4429-AC93-AF6A5A53F8C4}" name="DY1" dataDxfId="391"/>
    <tableColumn id="5" xr3:uid="{0CA9F74C-0C15-499D-8ADA-6C6A459EA5E1}" name="DY2"/>
    <tableColumn id="6" xr3:uid="{811DA7AF-1EB1-47D7-8660-3930A4F25E56}" name="DY3"/>
    <tableColumn id="7" xr3:uid="{C7510004-EBF4-42B4-B2C3-554B62F38DD1}" name="DY4"/>
    <tableColumn id="8" xr3:uid="{325A5579-CDB6-47B7-AF18-DC0345732FE9}" name="DY5"/>
    <tableColumn id="10" xr3:uid="{241925F2-1E61-43D6-B405-2B0114C8B1C0}" name="TOTAL WW" dataDxfId="39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C62C174-4007-436C-88F5-1480593A42AF}" name="ww_pmpm_temp10" displayName="ww_pmpm_temp10" ref="A33:E38" totalsRowShown="0" headerRowDxfId="1034" dataDxfId="1032" headerRowBorderDxfId="1033" tableBorderDxfId="1031" totalsRowBorderDxfId="1030">
  <tableColumns count="5">
    <tableColumn id="1" xr3:uid="{7E424252-4B74-452B-91E8-DDB80FAEE520}" name="ELIGIBILITY GROUP" dataDxfId="1029"/>
    <tableColumn id="2" xr3:uid="{43608492-3227-4B83-85DC-ACACD051C5EF}" name=" " dataDxfId="1028"/>
    <tableColumn id="4" xr3:uid="{22E822DD-6FD3-4962-A52C-414C6E00492C}" name="DEMO TREND RATE" dataDxfId="1027"/>
    <tableColumn id="3" xr3:uid="{FE93AF28-6FFE-4398-AE07-31F10659432D}" name="First Extension DY" dataDxfId="1026"/>
    <tableColumn id="10" xr3:uid="{C0400C40-775F-4D1F-A651-DAA79B85F7DB}" name="TOTAL WW" dataDxfId="1025"/>
  </tableColumns>
  <tableStyleInfo name="TableStyleMedium9"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687AAFA1-03B1-4F3D-A1A6-5C1E59AED0D5}" name="CE SSI_ww_main" displayName="CE_SSI_ww_main" ref="A40:I45" totalsRowShown="0" headerRowDxfId="389" dataDxfId="387" headerRowBorderDxfId="388" tableBorderDxfId="386" totalsRowBorderDxfId="385">
  <tableColumns count="9">
    <tableColumn id="1" xr3:uid="{931639C4-B618-4036-8D5A-9F0FC124624E}" name="ELIGIBILITY GROUP" dataDxfId="384"/>
    <tableColumn id="2" xr3:uid="{9C21821C-29A4-4BDC-9241-47F9AFDF9DA5}" name=" " dataDxfId="383"/>
    <tableColumn id="4" xr3:uid="{ACD4677D-BCB8-4760-941A-D315D12BB285}" name="DEMO TREND RATE" dataDxfId="382"/>
    <tableColumn id="3" xr3:uid="{88C8DA0E-0BDC-4E07-8535-847A8D776F18}" name="DY1" dataDxfId="381"/>
    <tableColumn id="5" xr3:uid="{4F2D5034-5DB4-4612-AD8D-BBD3D9DE0793}" name="DY2"/>
    <tableColumn id="6" xr3:uid="{65C6BD8D-3774-490A-B7FB-49ED7F5013E1}" name="DY3"/>
    <tableColumn id="7" xr3:uid="{D15789AB-D318-4FBB-A6E3-511573790408}" name="DY4"/>
    <tableColumn id="8" xr3:uid="{4CFB7017-B40C-4839-94DA-B5713A6EE28C}" name="DY5"/>
    <tableColumn id="10" xr3:uid="{18F23A00-E960-454C-8FDD-46A2B2F7BC03}" name="TOTAL WW" dataDxfId="380"/>
  </tableColumns>
  <tableStyleInfo name="TableStyleMedium9"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D10ADABF-E339-4EA5-A103-746E8CFEF703}" name="Reentry Services_ww_main" displayName="Reentry_Services_ww_main" ref="A32:I37" totalsRowShown="0" headerRowDxfId="379" dataDxfId="377" headerRowBorderDxfId="378" tableBorderDxfId="376" totalsRowBorderDxfId="375">
  <tableColumns count="9">
    <tableColumn id="1" xr3:uid="{1B7A104B-D994-4EAC-83C7-FDB70F913687}" name="ELIGIBILITY GROUP" dataDxfId="374"/>
    <tableColumn id="2" xr3:uid="{64D97E80-E0CC-41B0-9F15-32724FBCB7E9}" name=" " dataDxfId="373"/>
    <tableColumn id="4" xr3:uid="{EEB6CAAF-CDDE-4040-9FB1-92793E661AC8}" name="DEMO TREND RATE" dataDxfId="372"/>
    <tableColumn id="3" xr3:uid="{11987A83-AA3C-4976-9012-EFC1ADE98AFC}" name="DY1" dataDxfId="371"/>
    <tableColumn id="5" xr3:uid="{DC8A5DA6-ECFC-4776-8FBA-F53DEC13080C}" name="DY2"/>
    <tableColumn id="6" xr3:uid="{E0DABEBD-96A6-4EF3-BF4C-91C7944C552E}" name="DY3"/>
    <tableColumn id="7" xr3:uid="{FE9B9F06-7B55-4D4D-ADB9-DFE65D2ED0B6}" name="DY4"/>
    <tableColumn id="8" xr3:uid="{54C68B2F-11D7-4304-8981-DE7DD0BBC699}" name="DY5"/>
    <tableColumn id="10" xr3:uid="{E86EF240-0754-421E-9A99-AFE2BE83FAE8}" name="TOTAL WW" dataDxfId="370"/>
  </tableColumns>
  <tableStyleInfo name="TableStyleMedium9"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6BE1677C-F53A-475C-927F-41DCBB51C14E}" name="Infrastructure_ww_agg" displayName="Infrastructure_ww_agg" ref="A26:I29" totalsRowShown="0" headerRowDxfId="369" dataDxfId="367" headerRowBorderDxfId="368" tableBorderDxfId="366" totalsRowBorderDxfId="365">
  <tableColumns count="9">
    <tableColumn id="1" xr3:uid="{547C2A24-6D47-4C5B-8A75-A478A8FA0B9B}" name="ELIGIBILITY GROUP" dataDxfId="364"/>
    <tableColumn id="2" xr3:uid="{F1B04F93-BD23-4C81-B8CD-1C4782642725}" name=" " dataDxfId="363"/>
    <tableColumn id="4" xr3:uid="{8FA2FFAD-84E7-4895-98AD-7B509FAF92BF}" name="DEMO TREND RATE" dataDxfId="362"/>
    <tableColumn id="3" xr3:uid="{FBB9DDD7-1304-48B6-B84A-48A743BDA0C0}" name="DY1" dataDxfId="361"/>
    <tableColumn id="5" xr3:uid="{CFA2B908-CD81-4606-A5EA-97CA5886BEFD}" name="DY2"/>
    <tableColumn id="6" xr3:uid="{0EBA94EB-DFDF-4524-AB34-2EDD3EA89D3E}" name="DY3"/>
    <tableColumn id="7" xr3:uid="{ED66F487-2EFA-4F52-8E8C-936806A37096}" name="DY4"/>
    <tableColumn id="8" xr3:uid="{EF3663AE-BA41-4311-AFAC-F57C7DDB613B}" name="DY5"/>
    <tableColumn id="10" xr3:uid="{9277ADDB-92FB-4A9A-99FF-99DDA2A190B2}" name="TOTAL WW" dataDxfId="360"/>
  </tableColumns>
  <tableStyleInfo name="TableStyleMedium9"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F63E792-4C20-49B6-8A95-73C21953723E}" name="HRSN_Services_(Nutrition_and_Housing)_ww_agg" displayName="HRSN_Services__Nutrition_and_Housing__ww_agg" ref="A20:I23" totalsRowShown="0" headerRowDxfId="359" dataDxfId="357" headerRowBorderDxfId="358" tableBorderDxfId="356" totalsRowBorderDxfId="355">
  <tableColumns count="9">
    <tableColumn id="1" xr3:uid="{E24AACE8-544F-4F47-A893-361FD980E1F0}" name="ELIGIBILITY GROUP" dataDxfId="354"/>
    <tableColumn id="2" xr3:uid="{F8F8E1CC-A50B-4439-968B-222D5D633F0A}" name=" " dataDxfId="353"/>
    <tableColumn id="4" xr3:uid="{002D5B8F-BD78-4A95-A8AC-E7EE191F912B}" name="DEMO TREND RATE" dataDxfId="352"/>
    <tableColumn id="3" xr3:uid="{64828D92-DEFA-427A-B6D0-02769DB5DC33}" name="DY1" dataDxfId="351"/>
    <tableColumn id="5" xr3:uid="{54F363C1-E2AC-4646-AF1A-4A3A9F686D49}" name="DY2"/>
    <tableColumn id="6" xr3:uid="{02689789-E6B0-448B-9C2C-0F2077CE81FF}" name="DY3"/>
    <tableColumn id="7" xr3:uid="{14BC0F6C-7F8B-4692-994C-D35ABBCFAA9C}" name="DY4"/>
    <tableColumn id="8" xr3:uid="{5BEB10EC-CE6C-4C3D-ACE4-74312280A44F}" name="DY5"/>
    <tableColumn id="10" xr3:uid="{9002D5DE-B028-44B0-A389-90866B80E375}" name="TOTAL WW" dataDxfId="350"/>
  </tableColumns>
  <tableStyleInfo name="TableStyleMedium9"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3CC86FFD-5FC1-4C4D-918D-5E3F58BD5E8B}" name="Reentry Infrastructure_ww_agg" displayName="Reentry_Infrastructure_ww_agg" ref="A14:I17" totalsRowShown="0" headerRowDxfId="349" dataDxfId="347" headerRowBorderDxfId="348" tableBorderDxfId="346" totalsRowBorderDxfId="345">
  <tableColumns count="9">
    <tableColumn id="1" xr3:uid="{4B642052-86A7-40D8-ABC3-3F8E7C2DA813}" name="ELIGIBILITY GROUP" dataDxfId="344"/>
    <tableColumn id="2" xr3:uid="{EA0A39CD-B34F-4ADC-8B35-68F0DC1A0D3E}" name=" " dataDxfId="343"/>
    <tableColumn id="4" xr3:uid="{B00327CC-AC70-4B0E-8F8C-BB9F457169BF}" name="DEMO TREND RATE" dataDxfId="342"/>
    <tableColumn id="3" xr3:uid="{26E53CA1-F140-4A26-ABB0-04C7356CD383}" name="DY1" dataDxfId="341"/>
    <tableColumn id="5" xr3:uid="{11910D30-0DE2-4330-8651-FC0A1F19AA51}" name="DY2"/>
    <tableColumn id="6" xr3:uid="{64D2F066-D844-411F-81FB-C34C56B84C90}" name="DY3"/>
    <tableColumn id="7" xr3:uid="{A131C177-ADA0-4B34-91FA-19DC4067A39D}" name="DY4"/>
    <tableColumn id="8" xr3:uid="{53163371-0BC1-461B-B160-1C9912F1B3FB}" name="DY5"/>
    <tableColumn id="10" xr3:uid="{39F45188-7F18-4F89-9E9C-2BB0A1549794}" name="TOTAL WW" dataDxfId="340"/>
  </tableColumns>
  <tableStyleInfo name="TableStyleMedium9"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F51E1DCF-2890-4CB6-9867-5F0F360719C0}" name="CE Reentry_ww_main" displayName="CE_Reentry_ww_main" ref="A6:I11" totalsRowShown="0" headerRowDxfId="339" dataDxfId="337" headerRowBorderDxfId="338" tableBorderDxfId="336" totalsRowBorderDxfId="335">
  <tableColumns count="9">
    <tableColumn id="1" xr3:uid="{5DC7E6AF-1883-4DC9-9457-D40D684ECA90}" name="ELIGIBILITY GROUP" dataDxfId="334"/>
    <tableColumn id="2" xr3:uid="{CB629427-2018-48A1-B696-6F4E73BA8DB8}" name=" " dataDxfId="333"/>
    <tableColumn id="4" xr3:uid="{DD05B6A6-600D-4A79-9637-8F5A14384F8F}" name="DEMO TREND RATE" dataDxfId="332"/>
    <tableColumn id="3" xr3:uid="{7B2ABEED-A19D-43BC-A4AA-8C876C65E06E}" name="DY1" dataDxfId="331"/>
    <tableColumn id="5" xr3:uid="{F0C7CE1F-E33F-457C-B416-59ADB8592250}" name="DY2"/>
    <tableColumn id="6" xr3:uid="{275954B0-DB5B-4FF5-A452-5E0B6EDB6D97}" name="DY3"/>
    <tableColumn id="7" xr3:uid="{DE4B9F14-F063-482E-A716-60567CCD4D5E}" name="DY4"/>
    <tableColumn id="8" xr3:uid="{F699B994-CD83-4CD2-9D6F-27E6D2F0CF76}" name="DY5"/>
    <tableColumn id="10" xr3:uid="{808E3C22-15E6-47D0-86C6-346C7F43C704}" name="TOTAL WW" dataDxfId="330"/>
  </tableColumns>
  <tableStyleInfo name="TableStyleMedium9"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D510C79-29E3-4A80-9D32-7D2FC9CD6FDE}" name="sum_ww" displayName="sum_ww" ref="A15:G16" totalsRowShown="0" headerRowDxfId="329" dataDxfId="328" tableBorderDxfId="327" dataCellStyle="Currency">
  <tableColumns count="7">
    <tableColumn id="1" xr3:uid="{13270C50-79C6-446F-9C39-2698BDF61DA3}" name="Medicaid per capita" dataDxfId="326" totalsRowDxfId="325"/>
    <tableColumn id="2" xr3:uid="{21448900-F02C-4F46-8F1E-C7DEEC8DE95D}" name="DY1" dataDxfId="324" totalsRowDxfId="323" dataCellStyle="Currency" totalsRowCellStyle="Currency"/>
    <tableColumn id="3" xr3:uid="{14DF80A9-E6CD-4C22-A95D-D679E427D071}" name="DY2" dataDxfId="322" totalsRowDxfId="321" dataCellStyle="Currency" totalsRowCellStyle="Currency"/>
    <tableColumn id="4" xr3:uid="{73D66192-3213-4D4B-828C-609A96860DAA}" name="DY3" dataDxfId="320" totalsRowDxfId="319" dataCellStyle="Currency" totalsRowCellStyle="Currency"/>
    <tableColumn id="5" xr3:uid="{3F6626E8-6694-4BE6-98B7-95FA9DB7E7EF}" name="DY4" dataDxfId="318" totalsRowDxfId="317" dataCellStyle="Currency" totalsRowCellStyle="Currency"/>
    <tableColumn id="6" xr3:uid="{0D8638B5-8E90-4918-A185-AC0CDBB2E867}" name="DY5" dataDxfId="316" totalsRowDxfId="315" dataCellStyle="Currency" totalsRowCellStyle="Currency"/>
    <tableColumn id="7" xr3:uid="{60DFA84A-6C67-4C21-B34A-EEF70C4869A4}" name="TOTAL " dataDxfId="314" totalsRowDxfId="313" dataCellStyle="Currency">
      <calculatedColumnFormula>SUM(B16:F16)</calculatedColumnFormula>
    </tableColumn>
  </tableColumns>
  <tableStyleInfo name="TableStyleMedium9"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CD0B4B9-814F-48EC-8605-8488E5261B01}" name="sum_wow" displayName="sum_wow" ref="A5:G6" totalsRowShown="0" headerRowDxfId="312" dataDxfId="311" tableBorderDxfId="310" dataCellStyle="Currency">
  <tableColumns count="7">
    <tableColumn id="1" xr3:uid="{00C39900-C08A-482B-AE9C-3E82459A8666}" name="Medicaid per capita" dataDxfId="309" totalsRowDxfId="308"/>
    <tableColumn id="2" xr3:uid="{AFFF6F82-00E2-47B4-A06B-8AB3A0A9444F}" name="DY1" dataDxfId="307" totalsRowDxfId="306" dataCellStyle="Currency" totalsRowCellStyle="Currency"/>
    <tableColumn id="3" xr3:uid="{05531A22-C454-4247-8B35-11C78194EF55}" name="DY2" dataDxfId="305" totalsRowDxfId="304" dataCellStyle="Currency" totalsRowCellStyle="Currency"/>
    <tableColumn id="4" xr3:uid="{A5E5E118-FC3F-4CBD-9CCD-C7450752E4EE}" name="DY3" dataDxfId="303" totalsRowDxfId="302" dataCellStyle="Currency" totalsRowCellStyle="Currency"/>
    <tableColumn id="5" xr3:uid="{FE1BBDCD-096E-4146-936C-72480851F738}" name="DY4" dataDxfId="301" totalsRowDxfId="300" dataCellStyle="Currency" totalsRowCellStyle="Currency"/>
    <tableColumn id="6" xr3:uid="{170315A9-8F43-4A4B-B795-556ACF9638DA}" name="DY5" dataDxfId="299" totalsRowDxfId="298" dataCellStyle="Currency" totalsRowCellStyle="Currency"/>
    <tableColumn id="7" xr3:uid="{C1D8A915-859F-42EE-A15C-E1046BA045E1}" name="TOTAL " dataDxfId="297" totalsRowDxfId="296" dataCellStyle="Currency" totalsRowCellStyle="Currency">
      <calculatedColumnFormula>SUM(B6:F6)</calculatedColumnFormula>
    </tableColumn>
  </tableColumns>
  <tableStyleInfo name="TableStyleMedium9"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D25BAB9-FC53-4F63-BAC9-6722CE591C6E}" name="sum_wowagg" displayName="sum_wowagg" ref="A8:G9" totalsRowShown="0" headerRowDxfId="295" dataDxfId="294" tableBorderDxfId="293" dataCellStyle="Currency">
  <tableColumns count="7">
    <tableColumn id="1" xr3:uid="{2CFFCECE-E91B-4551-98DE-579FFCFF1B77}" name="Medicaid Aggregate" dataDxfId="292" totalsRowDxfId="291"/>
    <tableColumn id="2" xr3:uid="{886F4C00-201C-49DE-8781-371F0793822A}" name="DY1" dataDxfId="290" totalsRowDxfId="289" dataCellStyle="Currency" totalsRowCellStyle="Currency"/>
    <tableColumn id="3" xr3:uid="{E410B3CD-C785-43AA-8E2A-0769026A10F0}" name="DY2" dataDxfId="288" totalsRowDxfId="287" dataCellStyle="Currency" totalsRowCellStyle="Currency"/>
    <tableColumn id="4" xr3:uid="{CE5A88B8-F90E-4045-8297-669D727C30CB}" name="DY3" dataDxfId="286" totalsRowDxfId="285" dataCellStyle="Currency" totalsRowCellStyle="Currency"/>
    <tableColumn id="5" xr3:uid="{9FBF83E5-3EDB-4F1B-A69B-6935CACC5537}" name="DY4" dataDxfId="284" totalsRowDxfId="283" dataCellStyle="Currency" totalsRowCellStyle="Currency"/>
    <tableColumn id="6" xr3:uid="{EC80A828-3EA8-4097-A9E3-C7A192D707B5}" name="DY5" dataDxfId="282" totalsRowDxfId="281" dataCellStyle="Currency" totalsRowCellStyle="Currency"/>
    <tableColumn id="7" xr3:uid="{9FD4AC57-3C75-46EF-BAB4-0F15DB83322A}" name="TOTAL " dataDxfId="280" totalsRowDxfId="279" dataCellStyle="Currency" totalsRowCellStyle="Currency">
      <calculatedColumnFormula>SUM(B9:F9)</calculatedColumnFormula>
    </tableColumn>
  </tableColumns>
  <tableStyleInfo name="TableStyleMedium9"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441FC93-8FCB-4299-BFEF-CA792A0B4B02}" name="sum_wwagg" displayName="sum_wwagg" ref="A18:G19" totalsRowShown="0" headerRowDxfId="278" dataDxfId="277" totalsRowDxfId="275" tableBorderDxfId="276" dataCellStyle="Currency">
  <tableColumns count="7">
    <tableColumn id="1" xr3:uid="{1900C91B-12C2-40A7-9A8C-2FF0E64834B6}" name="Medicaid Aggregate - WW only" dataDxfId="274" totalsRowDxfId="273"/>
    <tableColumn id="2" xr3:uid="{EB28A7AC-11B5-469C-8C3C-298E1FB97410}" name="DY1" dataDxfId="272" totalsRowDxfId="271" dataCellStyle="Currency"/>
    <tableColumn id="3" xr3:uid="{0B4D2A0C-E181-4F7F-BE53-6FBD6D6CBA07}" name="DY2" dataDxfId="270" totalsRowDxfId="269" dataCellStyle="Currency"/>
    <tableColumn id="4" xr3:uid="{1AF34170-F371-4CE4-B9EE-DCAC5B33C79B}" name="DY3" dataDxfId="268" totalsRowDxfId="267" dataCellStyle="Currency"/>
    <tableColumn id="5" xr3:uid="{093B4B80-3515-4659-91AF-61AAE97C7A70}" name="DY4" dataDxfId="266" totalsRowDxfId="265" dataCellStyle="Currency"/>
    <tableColumn id="6" xr3:uid="{4B057001-E617-44FD-B4A9-8D56EE184228}" name="DY5" dataDxfId="264" totalsRowDxfId="263" dataCellStyle="Currency"/>
    <tableColumn id="7" xr3:uid="{C0555F02-A04F-4A97-87DD-A19AF7AB3158}" name="TOTAL " dataDxfId="262" totalsRowDxfId="261" dataCellStyle="Currency">
      <calculatedColumnFormula>SUM(B19:F19)</calculatedColumnFormula>
    </tableColumn>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3F4C636-3811-46EC-8769-5B61F836A5D1}" name="ww_temp_agg11" displayName="ww_temp_agg11" ref="A43:E46" totalsRowShown="0" headerRowDxfId="1024" dataDxfId="1022" headerRowBorderDxfId="1023" tableBorderDxfId="1021" totalsRowBorderDxfId="1020">
  <tableColumns count="5">
    <tableColumn id="1" xr3:uid="{252AD2F7-BB9D-40B6-AB96-FA3DB47F0133}" name="ELIGIBILITY GROUP" dataDxfId="1019"/>
    <tableColumn id="2" xr3:uid="{404F7936-F1E4-46B3-8F1C-915B14BE6B3E}" name=" " dataDxfId="1018"/>
    <tableColumn id="4" xr3:uid="{6909E6B2-FE59-428B-BFCC-CB57C8964956}" name="DEMO TREND RATE" dataDxfId="1017"/>
    <tableColumn id="3" xr3:uid="{0ED8B921-A4B9-4146-A288-CB53F692233F}" name="First Extension DY" dataDxfId="1016"/>
    <tableColumn id="10" xr3:uid="{4EBBDCCD-CE5F-48EF-B6C3-26067D2CB518}" name="TOTAL WW" dataDxfId="1015"/>
  </tableColumns>
  <tableStyleInfo name="TableStyleMedium9"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6486A5F-EC6B-4598-87B4-21190033A003}" name="CE TANFwow_sum" displayName="CE_TANFwow_sum" ref="A122:G124" totalsRowShown="0" headerRowDxfId="260" dataDxfId="258" headerRowBorderDxfId="259" tableBorderDxfId="257" totalsRowBorderDxfId="256">
  <tableColumns count="7">
    <tableColumn id="1" xr3:uid="{41B8A955-9FE0-415A-9AA7-5C1BEDE547AA}" name=" " dataDxfId="255" totalsRowDxfId="254"/>
    <tableColumn id="2" xr3:uid="{2974AE7A-6DBA-4ECE-A897-AFDE859FA08E}" name="DY1" dataDxfId="253" totalsRowDxfId="252" dataCellStyle="Currency"/>
    <tableColumn id="3" xr3:uid="{24705F29-1BF3-4C6C-A97A-5FD75BFC2B73}" name="DY2" dataDxfId="251" totalsRowDxfId="250" dataCellStyle="Currency"/>
    <tableColumn id="4" xr3:uid="{C2D5AE35-DEB1-46EC-9C51-F9D626657248}" name="DY3" dataDxfId="249" totalsRowDxfId="248" dataCellStyle="Currency"/>
    <tableColumn id="5" xr3:uid="{7EC11FBA-D066-4531-9D49-F40EC8A65E4B}" name="DY4" dataDxfId="247" totalsRowDxfId="246" dataCellStyle="Currency"/>
    <tableColumn id="6" xr3:uid="{79EEBD54-14DE-4145-91D9-2DBA277FD3A2}" name="DY5" dataDxfId="245" totalsRowDxfId="244" dataCellStyle="Currency"/>
    <tableColumn id="7" xr3:uid="{A0627072-87BC-45E9-88D2-3B133BE3EF3C}" name="TOTAL " dataDxfId="243" totalsRowDxfId="242" dataCellStyle="Currency">
      <calculatedColumnFormula>SUM(B123:F123)</calculatedColumnFormula>
    </tableColumn>
  </tableColumns>
  <tableStyleInfo name="TableStyleMedium9"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C55A3E9-DEF6-49C5-A469-8FEAD111DAEE}" name="CE TANFww_sum" displayName="CE_TANFww_sum" ref="A128:G130" totalsRowShown="0" headerRowDxfId="241" dataDxfId="239" headerRowBorderDxfId="240" tableBorderDxfId="238" totalsRowBorderDxfId="237">
  <tableColumns count="7">
    <tableColumn id="1" xr3:uid="{00487860-B093-430B-B8F8-282317FA2046}" name=" " dataDxfId="236"/>
    <tableColumn id="2" xr3:uid="{FD8FBB89-AAC5-4230-B8A9-2A8331CD1025}" name="DY1" dataDxfId="235" dataCellStyle="Currency"/>
    <tableColumn id="3" xr3:uid="{DE384835-B95F-4242-B224-41CFF5844501}" name="DY2" dataDxfId="234" dataCellStyle="Currency"/>
    <tableColumn id="4" xr3:uid="{E9B1D292-E67D-4076-B186-92CF45BD347C}" name="DY3" dataDxfId="233" dataCellStyle="Currency"/>
    <tableColumn id="5" xr3:uid="{8E9FB465-D9DF-46C5-8EE2-30B2B18E738C}" name="DY4" dataDxfId="232" dataCellStyle="Currency"/>
    <tableColumn id="6" xr3:uid="{56347BB6-1464-4D08-AB74-947D78E93994}" name="DY5" dataDxfId="231" dataCellStyle="Currency"/>
    <tableColumn id="7" xr3:uid="{8E3B22F1-F252-4497-A0C2-56E2AA211B96}" name="TOTAL " dataDxfId="230" dataCellStyle="Currency"/>
  </tableColumns>
  <tableStyleInfo name="TableStyleMedium9"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A84A3099-E86C-445B-9B38-DFB8BDE25049}" name="CE TANF_var" displayName="CE_TANF_var" ref="A132:G133" totalsRowShown="0" headerRowDxfId="229" dataDxfId="227" headerRowBorderDxfId="228" tableBorderDxfId="226" totalsRowBorderDxfId="225" dataCellStyle="Currency">
  <tableColumns count="7">
    <tableColumn id="1" xr3:uid="{B17F3EE6-26DE-43C5-BDDA-73598203B3DB}" name=" " dataDxfId="224"/>
    <tableColumn id="2" xr3:uid="{F2A08014-EED0-43C7-BDCB-B4ACB8F3BAE4}" name="DY1" dataDxfId="223" dataCellStyle="Currency">
      <calculatedColumnFormula>B124-B130</calculatedColumnFormula>
    </tableColumn>
    <tableColumn id="3" xr3:uid="{A31A65EA-F7E9-43DC-A61A-60093A47329C}" name="DY2" dataDxfId="222" dataCellStyle="Currency">
      <calculatedColumnFormula>C124-C130</calculatedColumnFormula>
    </tableColumn>
    <tableColumn id="4" xr3:uid="{608F58B2-9CFD-421A-8467-BFD33B4EE340}" name="DY3" dataDxfId="221" dataCellStyle="Currency">
      <calculatedColumnFormula>D124-D130</calculatedColumnFormula>
    </tableColumn>
    <tableColumn id="5" xr3:uid="{06402D99-72E2-4BAA-BF02-44EB529315DD}" name="DY4" dataDxfId="220" dataCellStyle="Currency">
      <calculatedColumnFormula>E124-E130</calculatedColumnFormula>
    </tableColumn>
    <tableColumn id="6" xr3:uid="{F17EE9B5-C1B1-4A93-9299-DA46E59419BE}" name="DY5" dataDxfId="219" dataCellStyle="Currency">
      <calculatedColumnFormula>F124-F130</calculatedColumnFormula>
    </tableColumn>
    <tableColumn id="7" xr3:uid="{7A562E7E-F6D4-4391-8349-6712EDFAEE0A}" name="TOTAL " dataDxfId="218" dataCellStyle="Currency">
      <calculatedColumnFormula>G124-G130</calculatedColumnFormula>
    </tableColumn>
  </tableColumns>
  <tableStyleInfo name="TableStyleMedium9"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2CA12CE-EA88-4926-A6F2-C911568F2F9E}" name="CE SSIwow_sum" displayName="CE_SSIwow_sum" ref="A104:G106" totalsRowShown="0" headerRowDxfId="217" dataDxfId="215" headerRowBorderDxfId="216" tableBorderDxfId="214" totalsRowBorderDxfId="213">
  <tableColumns count="7">
    <tableColumn id="1" xr3:uid="{6CA21E5C-1F70-4C89-AA3F-52F64C8F1315}" name=" " dataDxfId="212" totalsRowDxfId="211"/>
    <tableColumn id="2" xr3:uid="{DEBC94BE-0951-4C7A-A433-43D4FCEC58CB}" name="DY1" dataDxfId="210" totalsRowDxfId="209" dataCellStyle="Currency"/>
    <tableColumn id="3" xr3:uid="{C83E8AAA-D147-4A68-9F83-7C89D3C74B75}" name="DY2" dataDxfId="208" totalsRowDxfId="207" dataCellStyle="Currency"/>
    <tableColumn id="4" xr3:uid="{B991D336-5FDC-4C8D-9C6F-7B19BCF3F81A}" name="DY3" dataDxfId="206" totalsRowDxfId="205" dataCellStyle="Currency"/>
    <tableColumn id="5" xr3:uid="{B254AB38-42D7-4BC4-8D0F-7DCEC2EFF680}" name="DY4" dataDxfId="204" totalsRowDxfId="203" dataCellStyle="Currency"/>
    <tableColumn id="6" xr3:uid="{40511930-0550-4A15-ADE6-CB9B604B258F}" name="DY5" dataDxfId="202" totalsRowDxfId="201" dataCellStyle="Currency"/>
    <tableColumn id="7" xr3:uid="{C35804BE-2D43-4A68-BFB1-90FB1BBC2F0C}" name="TOTAL " dataDxfId="200" totalsRowDxfId="199" dataCellStyle="Currency">
      <calculatedColumnFormula>SUM(B105:B105)</calculatedColumnFormula>
    </tableColumn>
  </tableColumns>
  <tableStyleInfo name="TableStyleMedium9"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458E32B1-0C53-4E1C-A460-0C0FFDF21B0A}" name="CE SSIww_sum" displayName="CE_SSIww_sum" ref="A110:G112" totalsRowShown="0" headerRowDxfId="198" dataDxfId="196" headerRowBorderDxfId="197" tableBorderDxfId="195" totalsRowBorderDxfId="194">
  <tableColumns count="7">
    <tableColumn id="1" xr3:uid="{375024D5-182B-4EA5-BBE4-B46A3FA8917B}" name=" " dataDxfId="193"/>
    <tableColumn id="2" xr3:uid="{9D43C75E-C3F2-4466-9059-A36944871203}" name="DY1" dataDxfId="192" dataCellStyle="Currency"/>
    <tableColumn id="3" xr3:uid="{8F12CEC8-0CE2-4749-B53F-D05DCDAA65A6}" name="DY2" dataDxfId="191" dataCellStyle="Currency"/>
    <tableColumn id="4" xr3:uid="{F4861933-E3B7-4DAA-A2D4-DD1EBD7B7C6D}" name="DY3" dataDxfId="190" dataCellStyle="Currency"/>
    <tableColumn id="5" xr3:uid="{F4F9FDD5-63D5-4DA4-94EE-3DD92976DF26}" name="DY4" dataDxfId="189" dataCellStyle="Currency"/>
    <tableColumn id="6" xr3:uid="{69F4DDC6-A184-4A72-8D74-F9FA3BB8B1C0}" name="DY5" dataDxfId="188" dataCellStyle="Currency"/>
    <tableColumn id="7" xr3:uid="{B8F1CEBC-4058-4B87-B2BC-A542D7426C7C}" name="TOTAL " dataDxfId="187" dataCellStyle="Currency"/>
  </tableColumns>
  <tableStyleInfo name="TableStyleMedium9"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380160B3-7746-49B0-8FA2-7B73E8A83300}" name="CE SSI_var" displayName="CE_SSI_var" ref="A114:G115" totalsRowShown="0" headerRowDxfId="186" dataDxfId="184" headerRowBorderDxfId="185" tableBorderDxfId="183" totalsRowBorderDxfId="182" dataCellStyle="Currency">
  <tableColumns count="7">
    <tableColumn id="1" xr3:uid="{98E10749-E9E9-49FC-9273-C929152AAA6D}" name=" " dataDxfId="181"/>
    <tableColumn id="2" xr3:uid="{C300F369-F60E-41CB-B4CB-0433872FEA1D}" name="DY1" dataDxfId="180" dataCellStyle="Currency">
      <calculatedColumnFormula>B106-B112</calculatedColumnFormula>
    </tableColumn>
    <tableColumn id="3" xr3:uid="{2EDA8B4A-E962-4E12-B046-8A9AC65ABE30}" name="DY2" dataDxfId="179" dataCellStyle="Currency">
      <calculatedColumnFormula>C106-C112</calculatedColumnFormula>
    </tableColumn>
    <tableColumn id="4" xr3:uid="{06098148-9735-4AD8-B56A-5C6C28BAB5DB}" name="DY3" dataDxfId="178" dataCellStyle="Currency">
      <calculatedColumnFormula>D106-D112</calculatedColumnFormula>
    </tableColumn>
    <tableColumn id="5" xr3:uid="{9E6E9B64-7A3B-4AA2-819B-EA0D74CAE9D3}" name="DY4" dataDxfId="177" dataCellStyle="Currency">
      <calculatedColumnFormula>E106-E112</calculatedColumnFormula>
    </tableColumn>
    <tableColumn id="6" xr3:uid="{C3C2ADE4-0CF1-46A6-91D2-91E630CACE32}" name="DY5" dataDxfId="176" dataCellStyle="Currency">
      <calculatedColumnFormula>F106-F112</calculatedColumnFormula>
    </tableColumn>
    <tableColumn id="7" xr3:uid="{5C8E212A-33AE-4829-A242-418299E26EF7}" name="TOTAL " dataDxfId="175" dataCellStyle="Currency">
      <calculatedColumnFormula>G106-G112</calculatedColumnFormula>
    </tableColumn>
  </tableColumns>
  <tableStyleInfo name="TableStyleMedium9"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92AD418C-4693-4C37-93D4-ACDA16DB40FB}" name="Reentry Serviceswow_sum" displayName="Reentry_Serviceswow_sum" ref="A86:G88" totalsRowShown="0" headerRowDxfId="174" dataDxfId="172" headerRowBorderDxfId="173" tableBorderDxfId="171" totalsRowBorderDxfId="170">
  <tableColumns count="7">
    <tableColumn id="1" xr3:uid="{6D1CC1C7-D30F-4B14-96B3-984029455A31}" name=" " dataDxfId="169" totalsRowDxfId="168"/>
    <tableColumn id="2" xr3:uid="{2411CA47-8BBA-40C8-9F5E-F2EFDD064132}" name="DY1" dataDxfId="167" totalsRowDxfId="166" dataCellStyle="Currency"/>
    <tableColumn id="3" xr3:uid="{720C18AE-E30E-4064-998F-1A5B1A1D101A}" name="DY2" dataDxfId="165" totalsRowDxfId="164" dataCellStyle="Currency"/>
    <tableColumn id="4" xr3:uid="{76859509-D2E7-46E5-9A48-B42CE39773F1}" name="DY3" dataDxfId="163" totalsRowDxfId="162" dataCellStyle="Currency"/>
    <tableColumn id="5" xr3:uid="{57D85EEE-08CB-4372-96FD-E5EBEE3E8A40}" name="DY4" dataDxfId="161" totalsRowDxfId="160" dataCellStyle="Currency"/>
    <tableColumn id="6" xr3:uid="{3FDEE3E1-14B6-41AC-97B0-0A8230385176}" name="DY5" dataDxfId="159" totalsRowDxfId="158" dataCellStyle="Currency"/>
    <tableColumn id="7" xr3:uid="{0A4EC219-2F9F-4552-9FF0-4A7C926F3D3B}" name="TOTAL " dataDxfId="157" totalsRowDxfId="156" dataCellStyle="Currency">
      <calculatedColumnFormula>SUM(B87:B87)</calculatedColumnFormula>
    </tableColumn>
  </tableColumns>
  <tableStyleInfo name="TableStyleMedium9"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5BB9BFBD-F6A1-4BC1-A639-103E9E7FADBF}" name="Reentry Servicesww_sum" displayName="Reentry_Servicesww_sum" ref="A92:G94" totalsRowShown="0" headerRowDxfId="155" dataDxfId="153" headerRowBorderDxfId="154" tableBorderDxfId="152" totalsRowBorderDxfId="151">
  <tableColumns count="7">
    <tableColumn id="1" xr3:uid="{F4152531-A513-4797-8F9E-0D7EF44433D3}" name=" " dataDxfId="150"/>
    <tableColumn id="2" xr3:uid="{39A97DA7-852C-426F-B34F-DBED79F15ADD}" name="DY1" dataDxfId="149" dataCellStyle="Currency"/>
    <tableColumn id="3" xr3:uid="{6F6C7DDF-4EE9-4FA7-96C1-AD2C1D60C618}" name="DY2" dataDxfId="148" dataCellStyle="Currency"/>
    <tableColumn id="4" xr3:uid="{528BE5CB-CD12-4F2B-A2F4-288837292B37}" name="DY3" dataDxfId="147" dataCellStyle="Currency"/>
    <tableColumn id="5" xr3:uid="{D5F5A9DC-C9D4-4E9B-A631-D3BCB883BC10}" name="DY4" dataDxfId="146" dataCellStyle="Currency"/>
    <tableColumn id="6" xr3:uid="{4E836A77-C76B-4D99-BA68-3985D32F6A16}" name="DY5" dataDxfId="145" dataCellStyle="Currency"/>
    <tableColumn id="7" xr3:uid="{8BF693AB-73A1-474E-9E27-4751E4ED81CA}" name="TOTAL " dataDxfId="144" dataCellStyle="Currency"/>
  </tableColumns>
  <tableStyleInfo name="TableStyleMedium9"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663374C0-2DA0-40BC-BF8E-786E80DFB419}" name="Reentry Services_var" displayName="Reentry_Services_var" ref="A96:G97" totalsRowShown="0" headerRowDxfId="143" dataDxfId="141" headerRowBorderDxfId="142" tableBorderDxfId="140" totalsRowBorderDxfId="139" dataCellStyle="Currency">
  <tableColumns count="7">
    <tableColumn id="1" xr3:uid="{421D2F86-E262-4B4F-8DE9-0FA4C7E35618}" name=" " dataDxfId="138"/>
    <tableColumn id="2" xr3:uid="{EAA2B9C1-AA95-4919-B392-12E3D1F8A673}" name="DY1" dataDxfId="137" dataCellStyle="Currency">
      <calculatedColumnFormula>B88-B94</calculatedColumnFormula>
    </tableColumn>
    <tableColumn id="3" xr3:uid="{7CCDE694-3DC4-4F67-B76F-03B47D12DE70}" name="DY2" dataDxfId="136" dataCellStyle="Currency">
      <calculatedColumnFormula>C88-C94</calculatedColumnFormula>
    </tableColumn>
    <tableColumn id="4" xr3:uid="{5CE13181-F924-4300-94F0-928CCCFA7581}" name="DY3" dataDxfId="135" dataCellStyle="Currency">
      <calculatedColumnFormula>D88-D94</calculatedColumnFormula>
    </tableColumn>
    <tableColumn id="5" xr3:uid="{71BC40F1-5ED3-41D9-B55B-75FB483DA6CA}" name="DY4" dataDxfId="134" dataCellStyle="Currency">
      <calculatedColumnFormula>E88-E94</calculatedColumnFormula>
    </tableColumn>
    <tableColumn id="6" xr3:uid="{79B7B2AF-6183-4AB3-8981-5317F106A1E8}" name="DY5" dataDxfId="133" dataCellStyle="Currency">
      <calculatedColumnFormula>F88-F94</calculatedColumnFormula>
    </tableColumn>
    <tableColumn id="7" xr3:uid="{D5D4D75F-4FC3-4792-BB97-5338BF339079}" name="TOTAL " dataDxfId="132" dataCellStyle="Currency">
      <calculatedColumnFormula>G88-G94</calculatedColumnFormula>
    </tableColumn>
  </tableColumns>
  <tableStyleInfo name="TableStyleMedium9"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B08AB3F7-9162-4918-B70E-DB965FA60EF8}" name="HRSN_Services_(Nutrition_and_Housing)HRSN Servicesww_sum" displayName="HRSN_Services__Nutrition_and_Housing_HRSN_Servicesww_sum" ref="A151:G154" totalsRowShown="0" headerRowDxfId="131" dataDxfId="130" tableBorderDxfId="129">
  <tableColumns count="7">
    <tableColumn id="1" xr3:uid="{564BA74D-2A45-4DE6-A6C1-F3D78D902965}" name="Capped Hypothetical Aggregate" dataDxfId="128"/>
    <tableColumn id="2" xr3:uid="{977CC804-8463-4721-858C-04F127C4ED31}" name="DY1" dataDxfId="127" dataCellStyle="Currency"/>
    <tableColumn id="3" xr3:uid="{0E380FB5-8936-44DF-8388-B5666D685547}" name="DY2" dataDxfId="126" dataCellStyle="Currency"/>
    <tableColumn id="4" xr3:uid="{9C5458AF-1D33-4961-A205-91680E86937C}" name="DY3" dataDxfId="125" dataCellStyle="Currency"/>
    <tableColumn id="5" xr3:uid="{8652E4D8-51C7-4B2A-82EE-B0F7E29000C8}" name="DY4" dataDxfId="124" dataCellStyle="Currency"/>
    <tableColumn id="6" xr3:uid="{A4FAF50B-5B4D-4A74-A56D-DDF463297945}" name="DY5" dataDxfId="123" dataCellStyle="Currency"/>
    <tableColumn id="7" xr3:uid="{7AEC778F-11E5-43D3-96B1-38BBC1E54C8C}" name="TOTAL " dataDxfId="122" totalsRowDxfId="121" dataCellStyle="Currency"/>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B0E57B4-BF7C-4F8B-9EBF-5D3490221005}" name="historic_agg_temp17" displayName="historic_agg_temp17" ref="A50:E54" totalsRowShown="0" headerRowDxfId="1014" dataDxfId="1012" headerRowBorderDxfId="1013" tableBorderDxfId="1011" totalsRowBorderDxfId="1010" headerRowCellStyle="Normal 2 2" dataCellStyle="Percent">
  <tableColumns count="5">
    <tableColumn id="1" xr3:uid="{6B386BFD-EC90-4951-89C8-78E6DB1A1420}" name="placeholder" dataDxfId="1009"/>
    <tableColumn id="2" xr3:uid="{DB25CE14-F184-4AD2-ACC0-A1A0811AFBCB}" name="placeholder2" dataDxfId="1008" dataCellStyle="Percent"/>
    <tableColumn id="3" xr3:uid="{A61135F1-F55B-40DA-A1B5-97CC5101798D}" name="placeholder3" dataDxfId="1007" dataCellStyle="Percent">
      <calculatedColumnFormula>IFERROR(C48/B48-1, "")</calculatedColumnFormula>
    </tableColumn>
    <tableColumn id="4" xr3:uid="{E553EC1E-1925-4280-8862-EB85C0ED26A8}" name="Rebasing year: placeholder" dataDxfId="1006">
      <calculatedColumnFormula>IFERROR(E48/D48-1, "")</calculatedColumnFormula>
    </tableColumn>
    <tableColumn id="7" xr3:uid="{5E5C17A6-5DAD-42E8-9FBB-F61787194C89}" name="TOTAL" dataDxfId="1005" dataCellStyle="Percent"/>
  </tableColumns>
  <tableStyleInfo name="TableStyleMedium9"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D7C9CA47-FAC4-43B2-9D56-418AE3276E7B}" name="HRSN_Services_(Nutrition_and_Housing)HRSN Serviceswow_sum" displayName="HRSN_Services__Nutrition_and_Housing_HRSN_Serviceswow_sum" ref="A144:G147" totalsRowShown="0" headerRowDxfId="120" dataDxfId="119" tableBorderDxfId="118">
  <tableColumns count="7">
    <tableColumn id="1" xr3:uid="{0073261C-CF9B-4242-95FE-1FE33F595DAB}" name="Capped Hypothetical Aggregate" dataDxfId="117"/>
    <tableColumn id="2" xr3:uid="{D57E2E95-F387-49BD-9F75-E06259F08124}" name="DY1" dataDxfId="116" dataCellStyle="Currency"/>
    <tableColumn id="3" xr3:uid="{E2DEDB89-01D5-4BCB-B170-5E58B7EE9555}" name="DY2" dataDxfId="115" dataCellStyle="Currency"/>
    <tableColumn id="4" xr3:uid="{5E336B73-DBAE-4C82-8C0A-C45DF4AC6439}" name="DY3" dataDxfId="114" dataCellStyle="Currency"/>
    <tableColumn id="5" xr3:uid="{00BC9E14-6F3D-42E9-99B1-3DB0F9EAA986}" name="DY4" dataDxfId="113" dataCellStyle="Currency"/>
    <tableColumn id="6" xr3:uid="{690A9067-0883-474A-93B6-1ACDC43C5E06}" name="DY5" dataDxfId="112" dataCellStyle="Currency"/>
    <tableColumn id="7" xr3:uid="{BC767A81-8D2B-4632-906B-75AE96EC3CE1}" name="TOTAL " dataDxfId="111" totalsRowDxfId="110" dataCellStyle="Currency"/>
  </tableColumns>
  <tableStyleInfo name="TableStyleMedium9"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B4852AFD-CED1-4AA0-90FF-67626BA160A7}" name="HRSN_Services_(Nutrition_and_Housing)HRSN Services_var" displayName="HRSN_Services__Nutrition_and_Housing_HRSN_Services_var" ref="A156:G157" totalsRowShown="0" headerRowDxfId="109" dataDxfId="108" tableBorderDxfId="107">
  <tableColumns count="7">
    <tableColumn id="1" xr3:uid="{86DD1D95-954B-4B71-A2AC-F16EAF6FD3B2}" name=" " dataDxfId="106" totalsRowDxfId="105"/>
    <tableColumn id="2" xr3:uid="{B40AF198-EF55-435D-AAEC-E57C5D5ED3C8}" name="DY1" dataDxfId="104" totalsRowDxfId="103" dataCellStyle="Currency">
      <calculatedColumnFormula>B147-B154</calculatedColumnFormula>
    </tableColumn>
    <tableColumn id="3" xr3:uid="{60B540CB-26B2-47E5-987C-E3DEBAE0E16F}" name="DY2" dataDxfId="102" totalsRowDxfId="101" dataCellStyle="Currency">
      <calculatedColumnFormula>C147-C154</calculatedColumnFormula>
    </tableColumn>
    <tableColumn id="4" xr3:uid="{8A3E6025-60A6-468F-ADF2-4B46D06661D2}" name="DY3" dataDxfId="100" totalsRowDxfId="99" dataCellStyle="Currency">
      <calculatedColumnFormula>D147-D154</calculatedColumnFormula>
    </tableColumn>
    <tableColumn id="5" xr3:uid="{66AC1A9E-C335-49A8-BFC0-262893FBF5AE}" name="DY4" dataDxfId="98" totalsRowDxfId="97" dataCellStyle="Currency">
      <calculatedColumnFormula>E147-E154</calculatedColumnFormula>
    </tableColumn>
    <tableColumn id="6" xr3:uid="{0CD84226-EFFE-49A2-A286-EBCB1CB1C315}" name="DY5" dataDxfId="96" totalsRowDxfId="95" dataCellStyle="Currency">
      <calculatedColumnFormula>F147-F154</calculatedColumnFormula>
    </tableColumn>
    <tableColumn id="7" xr3:uid="{181E784E-4868-480A-BABF-82F1499A1882}" name="TOTAL " dataDxfId="94" totalsRowDxfId="93" dataCellStyle="Currency">
      <calculatedColumnFormula>G147-G154</calculatedColumnFormula>
    </tableColumn>
  </tableColumns>
  <tableStyleInfo name="TableStyleMedium9"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E45F293D-B838-433C-B03C-9C4983765977}" name="Reentry Infrastructurewow_sum" displayName="Reentry_Infrastructurewow_sum" ref="A68:G70" totalsRowShown="0" headerRowDxfId="92" dataDxfId="90" headerRowBorderDxfId="91" tableBorderDxfId="89" totalsRowBorderDxfId="88">
  <tableColumns count="7">
    <tableColumn id="1" xr3:uid="{7FAE2D7B-808D-455D-AFFA-081DC3CBBDDF}" name=" " dataDxfId="87" totalsRowDxfId="86"/>
    <tableColumn id="2" xr3:uid="{49265993-9D4B-47F4-AC1F-A2DC47B8614A}" name="DY1" dataDxfId="85" totalsRowDxfId="84" dataCellStyle="Currency"/>
    <tableColumn id="3" xr3:uid="{BD6662B5-2703-43C1-A661-9ECDD5EC9ECA}" name="DY2" dataDxfId="83" totalsRowDxfId="82" dataCellStyle="Currency"/>
    <tableColumn id="4" xr3:uid="{EBB9BDF1-D1B9-44D3-8EC3-4F39390376BC}" name="DY3" dataDxfId="81" totalsRowDxfId="80" dataCellStyle="Currency"/>
    <tableColumn id="5" xr3:uid="{3E0361E8-3ED6-4CB7-8F2B-053C5C92FAFB}" name="DY4" dataDxfId="79" totalsRowDxfId="78" dataCellStyle="Currency"/>
    <tableColumn id="6" xr3:uid="{2AC78278-10D8-4E5A-856E-E57631FE3D10}" name="DY5" dataDxfId="77" totalsRowDxfId="76" dataCellStyle="Currency"/>
    <tableColumn id="7" xr3:uid="{0298B76C-9C0D-45A5-9C27-0559BFF38E7B}" name="TOTAL " dataDxfId="75" totalsRowDxfId="74" dataCellStyle="Currency">
      <calculatedColumnFormula>SUM(B69:B69)</calculatedColumnFormula>
    </tableColumn>
  </tableColumns>
  <tableStyleInfo name="TableStyleMedium9"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E596EF0D-54B4-46F4-AE11-204306E6E07C}" name="Reentry Infrastructureww_sum" displayName="Reentry_Infrastructureww_sum" ref="A74:G76" totalsRowShown="0" headerRowDxfId="73" dataDxfId="71" headerRowBorderDxfId="72" tableBorderDxfId="70" totalsRowBorderDxfId="69">
  <tableColumns count="7">
    <tableColumn id="1" xr3:uid="{38D52435-C78A-4D04-9624-A49F22B65A4D}" name=" " dataDxfId="68"/>
    <tableColumn id="2" xr3:uid="{22C0BBAE-3D34-4CE4-8F1C-20DCCF82F05D}" name="DY1" dataDxfId="67" dataCellStyle="Currency"/>
    <tableColumn id="3" xr3:uid="{0FE3B11D-E1B7-43D4-ADC2-FDA87A0D6873}" name="DY2" dataDxfId="66" dataCellStyle="Currency"/>
    <tableColumn id="4" xr3:uid="{D44102D2-543E-41F2-B2A7-F4324A0D35FE}" name="DY3" dataDxfId="65" dataCellStyle="Currency"/>
    <tableColumn id="5" xr3:uid="{19A14640-C343-43C2-8C43-2DF4F7181510}" name="DY4" dataDxfId="64" dataCellStyle="Currency"/>
    <tableColumn id="6" xr3:uid="{D6F0862C-D26D-4592-8C9C-C60618B8013E}" name="DY5" dataDxfId="63" dataCellStyle="Currency"/>
    <tableColumn id="7" xr3:uid="{F77E1ADC-8A5E-4066-9939-B9F797446E5F}" name="TOTAL " dataDxfId="62" dataCellStyle="Currency"/>
  </tableColumns>
  <tableStyleInfo name="TableStyleMedium9"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AA6AD78C-6BC4-499E-9B6F-85ADA5A44083}" name="Reentry Infrastructure_var" displayName="Reentry_Infrastructure_var" ref="A78:G79" totalsRowShown="0" headerRowDxfId="61" dataDxfId="59" headerRowBorderDxfId="60" tableBorderDxfId="58" totalsRowBorderDxfId="57" dataCellStyle="Currency">
  <tableColumns count="7">
    <tableColumn id="1" xr3:uid="{3E16C24D-11B4-41F8-B5EB-01A7F2D1201F}" name=" " dataDxfId="56"/>
    <tableColumn id="2" xr3:uid="{FECE2FD1-A0E8-4D1B-9B9B-B3D6A94249FF}" name="DY1" dataDxfId="55" dataCellStyle="Currency">
      <calculatedColumnFormula>B70-B76</calculatedColumnFormula>
    </tableColumn>
    <tableColumn id="3" xr3:uid="{196FC5EC-D4DC-4FBB-A370-078AFAF40FFB}" name="DY2" dataDxfId="54" dataCellStyle="Currency">
      <calculatedColumnFormula>C70-C76</calculatedColumnFormula>
    </tableColumn>
    <tableColumn id="4" xr3:uid="{C5423CA9-571A-410C-8F2C-1CC8F6F88F97}" name="DY3" dataDxfId="53" dataCellStyle="Currency">
      <calculatedColumnFormula>D70-D76</calculatedColumnFormula>
    </tableColumn>
    <tableColumn id="5" xr3:uid="{50173029-69DD-4162-B3BE-40B428983AD4}" name="DY4" dataDxfId="52" dataCellStyle="Currency">
      <calculatedColumnFormula>E70-E76</calculatedColumnFormula>
    </tableColumn>
    <tableColumn id="6" xr3:uid="{75B01E66-70B6-48C9-B4A6-869A49506915}" name="DY5" dataDxfId="51" dataCellStyle="Currency">
      <calculatedColumnFormula>F70-F76</calculatedColumnFormula>
    </tableColumn>
    <tableColumn id="7" xr3:uid="{83111CDC-CD1B-4F4D-9EBF-88CA1C7F52F4}" name="TOTAL " dataDxfId="50" dataCellStyle="Currency">
      <calculatedColumnFormula>G70-G76</calculatedColumnFormula>
    </tableColumn>
  </tableColumns>
  <tableStyleInfo name="TableStyleMedium9"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73623C35-17BB-4819-BFE5-C28B4F866E63}" name="CE Reentrywow_sum" displayName="CE_Reentrywow_sum" ref="A50:G52" totalsRowShown="0" headerRowDxfId="49" dataDxfId="47" headerRowBorderDxfId="48" tableBorderDxfId="46" totalsRowBorderDxfId="45">
  <tableColumns count="7">
    <tableColumn id="1" xr3:uid="{CB86B50E-B976-4F4E-BD98-F5D7804C9A1D}" name=" " dataDxfId="44" totalsRowDxfId="43"/>
    <tableColumn id="2" xr3:uid="{807F5D94-1AF9-47E0-8EB4-AF6914084F96}" name="DY1" dataDxfId="42" totalsRowDxfId="41" dataCellStyle="Currency"/>
    <tableColumn id="3" xr3:uid="{E0767CC7-AE19-44AA-91B6-AC870EA966EA}" name="DY2" dataDxfId="40" totalsRowDxfId="39" dataCellStyle="Currency"/>
    <tableColumn id="4" xr3:uid="{FF4A45CF-80C2-420C-A6F4-1936C9AF7C86}" name="DY3" dataDxfId="38" totalsRowDxfId="37" dataCellStyle="Currency"/>
    <tableColumn id="5" xr3:uid="{F6B7360A-BEDF-4226-936A-F4EBF77CF4DF}" name="DY4" dataDxfId="36" totalsRowDxfId="35" dataCellStyle="Currency"/>
    <tableColumn id="6" xr3:uid="{2B98DF1B-57E0-422D-8102-6F68459B46CF}" name="DY5" dataDxfId="34" totalsRowDxfId="33" dataCellStyle="Currency"/>
    <tableColumn id="7" xr3:uid="{CC9313B9-0DDD-4167-901D-99802485B934}" name="TOTAL " dataDxfId="32" totalsRowDxfId="31" dataCellStyle="Currency">
      <calculatedColumnFormula>SUM(B51:B51)</calculatedColumnFormula>
    </tableColumn>
  </tableColumns>
  <tableStyleInfo name="TableStyleMedium9"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D80617B4-036B-4972-AEB2-7AB6EEE675C6}" name="CE Reentryww_sum" displayName="CE_Reentryww_sum" ref="A56:G58" totalsRowShown="0" headerRowDxfId="30" dataDxfId="28" headerRowBorderDxfId="29" tableBorderDxfId="27" totalsRowBorderDxfId="26">
  <tableColumns count="7">
    <tableColumn id="1" xr3:uid="{BBCA4CCB-742B-4889-8260-540DE667E829}" name=" " dataDxfId="25"/>
    <tableColumn id="2" xr3:uid="{9E13E1F1-2D4B-4C94-8967-7BF7571CC0A6}" name="DY1" dataDxfId="24" dataCellStyle="Currency"/>
    <tableColumn id="3" xr3:uid="{04BD7482-C489-43D0-92F5-0FFE2C6BC480}" name="DY2" dataDxfId="23" dataCellStyle="Currency"/>
    <tableColumn id="4" xr3:uid="{3CBB42BE-354C-4ECD-8488-7A599DDF0CC7}" name="DY3" dataDxfId="22" dataCellStyle="Currency"/>
    <tableColumn id="5" xr3:uid="{37EBA74A-3421-4B7E-A776-CC70314742AA}" name="DY4" dataDxfId="21" dataCellStyle="Currency"/>
    <tableColumn id="6" xr3:uid="{E284862E-8E9F-4C78-9113-0581A29DCE42}" name="DY5" dataDxfId="20" dataCellStyle="Currency"/>
    <tableColumn id="7" xr3:uid="{893473CF-DDEE-442D-9B01-04FE1A71C3D5}" name="TOTAL " dataDxfId="19" dataCellStyle="Currency"/>
  </tableColumns>
  <tableStyleInfo name="TableStyleMedium9"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7B81B874-26BC-4874-BD8A-13CBE5991427}" name="CE Reentry_var" displayName="CE_Reentry_var" ref="A60:G61" totalsRowShown="0" headerRowDxfId="18" dataDxfId="16" headerRowBorderDxfId="17" tableBorderDxfId="15" totalsRowBorderDxfId="14" dataCellStyle="Currency">
  <tableColumns count="7">
    <tableColumn id="1" xr3:uid="{A95C34F1-6F12-428E-A701-DB18E4667A87}" name=" " dataDxfId="13"/>
    <tableColumn id="2" xr3:uid="{039FD3B1-852A-42B1-AD33-D9912C08C3A6}" name="DY1" dataDxfId="12" dataCellStyle="Currency">
      <calculatedColumnFormula>B52-B58</calculatedColumnFormula>
    </tableColumn>
    <tableColumn id="3" xr3:uid="{DFC683BF-DDB7-4ABB-A15C-51181B55D313}" name="DY2" dataDxfId="11" dataCellStyle="Currency">
      <calculatedColumnFormula>C52-C58</calculatedColumnFormula>
    </tableColumn>
    <tableColumn id="4" xr3:uid="{941210CF-4CB0-4751-A550-4F6D32E3FCDA}" name="DY3" dataDxfId="10" dataCellStyle="Currency">
      <calculatedColumnFormula>D52-D58</calculatedColumnFormula>
    </tableColumn>
    <tableColumn id="5" xr3:uid="{ECF1F188-077B-47D1-B7CA-162F362FDE60}" name="DY4" dataDxfId="9" dataCellStyle="Currency">
      <calculatedColumnFormula>E52-E58</calculatedColumnFormula>
    </tableColumn>
    <tableColumn id="6" xr3:uid="{D48A7320-2120-404D-A461-A88DE1955A48}" name="DY5" dataDxfId="8" dataCellStyle="Currency">
      <calculatedColumnFormula>F52-F58</calculatedColumnFormula>
    </tableColumn>
    <tableColumn id="7" xr3:uid="{FF6459DE-E89B-4DAD-83D8-F5244DFD0EF7}" name="TOTAL " dataDxfId="7" dataCellStyle="Currency">
      <calculatedColumnFormula>G52-G58</calculatedColumnFormula>
    </tableColumn>
  </tableColumns>
  <tableStyleInfo name="TableStyleMedium9"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5198F419-5835-41F2-B80D-20DB4B4E5EFD}" name="hypo_exec_sum" displayName="hypo_exec_sum" ref="B17:C22" totalsRowShown="0" dataDxfId="6">
  <tableColumns count="2">
    <tableColumn id="1" xr3:uid="{131BC5CB-E3EF-4B54-B29E-B88FB7E6514F}" name=" " dataDxfId="5"/>
    <tableColumn id="2" xr3:uid="{32EC090B-961A-456A-A111-32822CFCC1FC}" name="Total Variance" dataDxfId="4">
      <calculatedColumnFormula>Summary!G133</calculatedColumnFormula>
    </tableColumn>
  </tableColumns>
  <tableStyleInfo name="TableStyleMedium9"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A8845531-E114-4CD5-A470-C07E59E381CA}" name="capped_exec_sum" displayName="capped_exec_sum" ref="B25:C26" totalsRowShown="0" headerRowDxfId="3" dataDxfId="2">
  <tableColumns count="2">
    <tableColumn id="1" xr3:uid="{5C70B982-84D9-423A-9B23-FAD0733AA1CE}" name=" " dataDxfId="1"/>
    <tableColumn id="2" xr3:uid="{8064A43A-C099-4E63-8D72-1904C957BCA1}" name="Total Variance" dataDxfId="0">
      <calculatedColumnFormula>Summary!G157</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AFD241D-EEFB-4117-92B0-8AB1E0178C3A}" name="hypo_wow_temp18" displayName="hypo_wow_temp18" ref="A61:C63" totalsRowShown="0" headerRowDxfId="1004" dataDxfId="1002" headerRowBorderDxfId="1003" tableBorderDxfId="1001" totalsRowBorderDxfId="1000">
  <tableColumns count="3">
    <tableColumn id="1" xr3:uid="{47479BB2-B76D-4824-9707-A77E012A304A}" name=" " dataDxfId="999" totalsRowDxfId="998"/>
    <tableColumn id="2" xr3:uid="{9A257169-2799-401B-A708-08B17752BF60}" name="First Extension DY" dataDxfId="997" totalsRowDxfId="996" dataCellStyle="Currency"/>
    <tableColumn id="7" xr3:uid="{DB029F7D-B600-42C0-A859-5F23CF0FF69C}" name="TOTAL " dataDxfId="995" totalsRowDxfId="994" dataCellStyle="Currency">
      <calculatedColumnFormula>SUM(B62:B62)</calculatedColumnFormula>
    </tableColumn>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9E4F03D-47A8-4FD3-84AB-77B942F3A5E1}" name="hypo_ww_temp19" displayName="hypo_ww_temp19" ref="A67:C69" totalsRowShown="0" headerRowDxfId="993" dataDxfId="991" headerRowBorderDxfId="992" tableBorderDxfId="990" totalsRowBorderDxfId="989">
  <tableColumns count="3">
    <tableColumn id="1" xr3:uid="{A67C6361-0A3F-4024-AAF0-0DC3669D5CD8}" name=" " dataDxfId="988"/>
    <tableColumn id="2" xr3:uid="{E724A4E7-8178-4092-B00F-CFB1DB956CBB}" name="First Extension DY" dataDxfId="987" dataCellStyle="Currency"/>
    <tableColumn id="7" xr3:uid="{7A9CBC8D-774B-453F-BB7E-7B5EAF047C34}" name="TOTAL " dataDxfId="986" dataCellStyle="Currency"/>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A615A48-CBFE-4927-A9E9-451004C58E44}" name="hypo_wow_ww_temp20" displayName="hypo_wow_ww_temp20" ref="A71:C72" totalsRowShown="0" headerRowDxfId="985" dataDxfId="983" headerRowBorderDxfId="984" tableBorderDxfId="982" totalsRowBorderDxfId="981" dataCellStyle="Currency">
  <tableColumns count="3">
    <tableColumn id="1" xr3:uid="{80DE4E8C-BD48-4B5A-83D7-FEFC93829513}" name=" " dataDxfId="980"/>
    <tableColumn id="2" xr3:uid="{5BE067E0-304E-471F-98DA-EAB46EA1901A}" name="First Extension DY" dataDxfId="979" dataCellStyle="Currency">
      <calculatedColumnFormula>B63-B69</calculatedColumnFormula>
    </tableColumn>
    <tableColumn id="7" xr3:uid="{C617C5A1-5C93-47AA-954D-67B423D4ECD0}" name="TOTAL " dataDxfId="978" dataCellStyle="Currency">
      <calculatedColumnFormula>C63-C69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69.xml"/><Relationship Id="rId2" Type="http://schemas.openxmlformats.org/officeDocument/2006/relationships/table" Target="../tables/table6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table" Target="../tables/table22.xml"/><Relationship Id="rId13" Type="http://schemas.openxmlformats.org/officeDocument/2006/relationships/table" Target="../tables/table27.xml"/><Relationship Id="rId3" Type="http://schemas.openxmlformats.org/officeDocument/2006/relationships/table" Target="../tables/table17.xml"/><Relationship Id="rId7" Type="http://schemas.openxmlformats.org/officeDocument/2006/relationships/table" Target="../tables/table21.xml"/><Relationship Id="rId12" Type="http://schemas.openxmlformats.org/officeDocument/2006/relationships/table" Target="../tables/table26.xml"/><Relationship Id="rId2" Type="http://schemas.openxmlformats.org/officeDocument/2006/relationships/table" Target="../tables/table16.xml"/><Relationship Id="rId16" Type="http://schemas.openxmlformats.org/officeDocument/2006/relationships/table" Target="../tables/table30.xml"/><Relationship Id="rId1" Type="http://schemas.openxmlformats.org/officeDocument/2006/relationships/printerSettings" Target="../printerSettings/printerSettings2.bin"/><Relationship Id="rId6" Type="http://schemas.openxmlformats.org/officeDocument/2006/relationships/table" Target="../tables/table20.xml"/><Relationship Id="rId11" Type="http://schemas.openxmlformats.org/officeDocument/2006/relationships/table" Target="../tables/table25.xml"/><Relationship Id="rId5" Type="http://schemas.openxmlformats.org/officeDocument/2006/relationships/table" Target="../tables/table19.xml"/><Relationship Id="rId15" Type="http://schemas.openxmlformats.org/officeDocument/2006/relationships/table" Target="../tables/table29.xml"/><Relationship Id="rId10" Type="http://schemas.openxmlformats.org/officeDocument/2006/relationships/table" Target="../tables/table24.xml"/><Relationship Id="rId4" Type="http://schemas.openxmlformats.org/officeDocument/2006/relationships/table" Target="../tables/table18.xml"/><Relationship Id="rId9" Type="http://schemas.openxmlformats.org/officeDocument/2006/relationships/table" Target="../tables/table23.xml"/><Relationship Id="rId14"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8" Type="http://schemas.openxmlformats.org/officeDocument/2006/relationships/table" Target="../tables/table38.xml"/><Relationship Id="rId3" Type="http://schemas.openxmlformats.org/officeDocument/2006/relationships/table" Target="../tables/table33.xml"/><Relationship Id="rId7" Type="http://schemas.openxmlformats.org/officeDocument/2006/relationships/table" Target="../tables/table37.xml"/><Relationship Id="rId2" Type="http://schemas.openxmlformats.org/officeDocument/2006/relationships/table" Target="../tables/table32.xml"/><Relationship Id="rId1" Type="http://schemas.openxmlformats.org/officeDocument/2006/relationships/printerSettings" Target="../printerSettings/printerSettings6.bin"/><Relationship Id="rId6" Type="http://schemas.openxmlformats.org/officeDocument/2006/relationships/table" Target="../tables/table36.xml"/><Relationship Id="rId5" Type="http://schemas.openxmlformats.org/officeDocument/2006/relationships/table" Target="../tables/table35.xml"/><Relationship Id="rId4" Type="http://schemas.openxmlformats.org/officeDocument/2006/relationships/table" Target="../tables/table34.xml"/></Relationships>
</file>

<file path=xl/worksheets/_rels/sheet7.xml.rels><?xml version="1.0" encoding="UTF-8" standalone="yes"?>
<Relationships xmlns="http://schemas.openxmlformats.org/package/2006/relationships"><Relationship Id="rId8" Type="http://schemas.openxmlformats.org/officeDocument/2006/relationships/table" Target="../tables/table45.xml"/><Relationship Id="rId3" Type="http://schemas.openxmlformats.org/officeDocument/2006/relationships/table" Target="../tables/table40.xml"/><Relationship Id="rId7" Type="http://schemas.openxmlformats.org/officeDocument/2006/relationships/table" Target="../tables/table44.xml"/><Relationship Id="rId2" Type="http://schemas.openxmlformats.org/officeDocument/2006/relationships/table" Target="../tables/table39.xml"/><Relationship Id="rId1" Type="http://schemas.openxmlformats.org/officeDocument/2006/relationships/printerSettings" Target="../printerSettings/printerSettings7.bin"/><Relationship Id="rId6" Type="http://schemas.openxmlformats.org/officeDocument/2006/relationships/table" Target="../tables/table43.xml"/><Relationship Id="rId5" Type="http://schemas.openxmlformats.org/officeDocument/2006/relationships/table" Target="../tables/table42.xml"/><Relationship Id="rId4" Type="http://schemas.openxmlformats.org/officeDocument/2006/relationships/table" Target="../tables/table41.xml"/></Relationships>
</file>

<file path=xl/worksheets/_rels/sheet8.xml.rels><?xml version="1.0" encoding="UTF-8" standalone="yes"?>
<Relationships xmlns="http://schemas.openxmlformats.org/package/2006/relationships"><Relationship Id="rId8" Type="http://schemas.openxmlformats.org/officeDocument/2006/relationships/table" Target="../tables/table51.xml"/><Relationship Id="rId13" Type="http://schemas.openxmlformats.org/officeDocument/2006/relationships/table" Target="../tables/table56.xml"/><Relationship Id="rId18" Type="http://schemas.openxmlformats.org/officeDocument/2006/relationships/table" Target="../tables/table61.xml"/><Relationship Id="rId3" Type="http://schemas.openxmlformats.org/officeDocument/2006/relationships/table" Target="../tables/table46.xml"/><Relationship Id="rId21" Type="http://schemas.openxmlformats.org/officeDocument/2006/relationships/table" Target="../tables/table64.xml"/><Relationship Id="rId7" Type="http://schemas.openxmlformats.org/officeDocument/2006/relationships/table" Target="../tables/table50.xml"/><Relationship Id="rId12" Type="http://schemas.openxmlformats.org/officeDocument/2006/relationships/table" Target="../tables/table55.xml"/><Relationship Id="rId17" Type="http://schemas.openxmlformats.org/officeDocument/2006/relationships/table" Target="../tables/table60.xml"/><Relationship Id="rId25" Type="http://schemas.openxmlformats.org/officeDocument/2006/relationships/comments" Target="../comments2.xml"/><Relationship Id="rId2" Type="http://schemas.openxmlformats.org/officeDocument/2006/relationships/vmlDrawing" Target="../drawings/vmlDrawing3.vml"/><Relationship Id="rId16" Type="http://schemas.openxmlformats.org/officeDocument/2006/relationships/table" Target="../tables/table59.xml"/><Relationship Id="rId20" Type="http://schemas.openxmlformats.org/officeDocument/2006/relationships/table" Target="../tables/table63.xml"/><Relationship Id="rId1" Type="http://schemas.openxmlformats.org/officeDocument/2006/relationships/printerSettings" Target="../printerSettings/printerSettings8.bin"/><Relationship Id="rId6" Type="http://schemas.openxmlformats.org/officeDocument/2006/relationships/table" Target="../tables/table49.xml"/><Relationship Id="rId11" Type="http://schemas.openxmlformats.org/officeDocument/2006/relationships/table" Target="../tables/table54.xml"/><Relationship Id="rId24" Type="http://schemas.openxmlformats.org/officeDocument/2006/relationships/table" Target="../tables/table67.xml"/><Relationship Id="rId5" Type="http://schemas.openxmlformats.org/officeDocument/2006/relationships/table" Target="../tables/table48.xml"/><Relationship Id="rId15" Type="http://schemas.openxmlformats.org/officeDocument/2006/relationships/table" Target="../tables/table58.xml"/><Relationship Id="rId23" Type="http://schemas.openxmlformats.org/officeDocument/2006/relationships/table" Target="../tables/table66.xml"/><Relationship Id="rId10" Type="http://schemas.openxmlformats.org/officeDocument/2006/relationships/table" Target="../tables/table53.xml"/><Relationship Id="rId19" Type="http://schemas.openxmlformats.org/officeDocument/2006/relationships/table" Target="../tables/table62.xml"/><Relationship Id="rId4" Type="http://schemas.openxmlformats.org/officeDocument/2006/relationships/table" Target="../tables/table47.xml"/><Relationship Id="rId9" Type="http://schemas.openxmlformats.org/officeDocument/2006/relationships/table" Target="../tables/table52.xml"/><Relationship Id="rId14" Type="http://schemas.openxmlformats.org/officeDocument/2006/relationships/table" Target="../tables/table57.xml"/><Relationship Id="rId22" Type="http://schemas.openxmlformats.org/officeDocument/2006/relationships/table" Target="../tables/table6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283EE-2F1C-405A-BC87-D2F9CAC6E5A0}">
  <sheetPr codeName="Sheet14"/>
  <dimension ref="A1:J114"/>
  <sheetViews>
    <sheetView workbookViewId="0">
      <selection activeCell="F44" sqref="F44"/>
    </sheetView>
  </sheetViews>
  <sheetFormatPr defaultColWidth="9.28515625" defaultRowHeight="15" x14ac:dyDescent="0.25"/>
  <cols>
    <col min="1" max="1" width="34.28515625" style="26" customWidth="1"/>
    <col min="2" max="7" width="24.7109375" style="26" customWidth="1"/>
    <col min="8" max="8" width="23.7109375" style="26" customWidth="1"/>
    <col min="9" max="9" width="29" style="26" customWidth="1"/>
    <col min="10" max="10" width="21.7109375" style="26" customWidth="1"/>
    <col min="11" max="16384" width="9.28515625" style="26"/>
  </cols>
  <sheetData>
    <row r="1" spans="1:10" ht="35.25" customHeight="1" x14ac:dyDescent="0.25">
      <c r="A1" s="26" t="s">
        <v>0</v>
      </c>
      <c r="E1" s="62">
        <f>COUNTA(#REF!)</f>
        <v>1</v>
      </c>
    </row>
    <row r="2" spans="1:10" x14ac:dyDescent="0.25">
      <c r="A2" s="63" t="s">
        <v>1</v>
      </c>
      <c r="B2" s="64" t="s">
        <v>2</v>
      </c>
      <c r="C2" s="64" t="s">
        <v>3</v>
      </c>
      <c r="D2" s="159" t="s">
        <v>4</v>
      </c>
      <c r="E2" s="65" t="s">
        <v>5</v>
      </c>
    </row>
    <row r="3" spans="1:10" x14ac:dyDescent="0.25">
      <c r="A3" s="66" t="s">
        <v>6</v>
      </c>
      <c r="B3" s="67"/>
      <c r="C3" s="67"/>
      <c r="D3" s="67"/>
      <c r="E3" s="68">
        <f>SUM(B3:D3)</f>
        <v>0</v>
      </c>
    </row>
    <row r="4" spans="1:10" ht="39" customHeight="1" x14ac:dyDescent="0.25">
      <c r="A4" s="69" t="s">
        <v>7</v>
      </c>
      <c r="B4" s="187"/>
      <c r="C4" s="187"/>
      <c r="D4" s="187"/>
      <c r="E4" s="188">
        <f>SUM(B4:D4)</f>
        <v>0</v>
      </c>
    </row>
    <row r="5" spans="1:10" x14ac:dyDescent="0.25">
      <c r="A5" s="69" t="s">
        <v>8</v>
      </c>
      <c r="B5" s="70" t="str">
        <f>IFERROR(B3/B4,"")</f>
        <v/>
      </c>
      <c r="C5" s="70" t="str">
        <f>IFERROR(C3/C4,"")</f>
        <v/>
      </c>
      <c r="D5" s="70" t="str">
        <f>IFERROR(D3/D4,"")</f>
        <v/>
      </c>
      <c r="E5" s="70" t="str">
        <f>IFERROR(E3/E4,"")</f>
        <v/>
      </c>
    </row>
    <row r="6" spans="1:10" x14ac:dyDescent="0.25">
      <c r="A6" s="71" t="s">
        <v>9</v>
      </c>
      <c r="B6" s="72"/>
      <c r="C6" s="72"/>
      <c r="D6" s="72"/>
      <c r="E6" s="73" t="str">
        <f>CONCATENATE(COUNTA(A2:E2)-2, "-YEAR")</f>
        <v>3-YEAR</v>
      </c>
    </row>
    <row r="7" spans="1:10" x14ac:dyDescent="0.25">
      <c r="A7" s="74" t="s">
        <v>10</v>
      </c>
      <c r="B7" s="74"/>
      <c r="C7" s="74"/>
      <c r="D7" s="74"/>
      <c r="E7" s="73" t="s">
        <v>11</v>
      </c>
    </row>
    <row r="8" spans="1:10" x14ac:dyDescent="0.25">
      <c r="A8" s="75" t="s">
        <v>12</v>
      </c>
      <c r="B8" s="76"/>
      <c r="C8" s="77" t="str">
        <f>IFERROR(C3/B3-1,"")</f>
        <v/>
      </c>
      <c r="D8" s="77" t="str">
        <f>IFERROR(D3/C3-1,"")</f>
        <v/>
      </c>
      <c r="E8" s="78" t="str">
        <f>IFERROR(ROUND((D3/B3)^(1/(COUNTA(A2:E2)-3)),2)-1, "")</f>
        <v/>
      </c>
    </row>
    <row r="9" spans="1:10" x14ac:dyDescent="0.25">
      <c r="A9" s="79" t="s">
        <v>13</v>
      </c>
      <c r="B9" s="76"/>
      <c r="C9" s="77" t="str">
        <f>IFERROR(C4/B4-1,"")</f>
        <v/>
      </c>
      <c r="D9" s="77" t="str">
        <f>IFERROR(D4/C4-1,"")</f>
        <v/>
      </c>
      <c r="E9" s="78" t="str">
        <f>IFERROR(ROUND((D4/B4)^(1/(COUNTA(A2:E2)-3)),2)-1,"")</f>
        <v/>
      </c>
    </row>
    <row r="10" spans="1:10" x14ac:dyDescent="0.25">
      <c r="A10" s="80" t="str">
        <f>+A5</f>
        <v xml:space="preserve">PMPM COST </v>
      </c>
      <c r="B10" s="81"/>
      <c r="C10" s="82" t="str">
        <f>IFERROR(C5/B5-1, "")</f>
        <v/>
      </c>
      <c r="D10" s="82" t="str">
        <f>IFERROR(D5/C5-1, "")</f>
        <v/>
      </c>
      <c r="E10" s="83" t="str">
        <f>IFERROR(ROUND((D5/B5)^(1/(COUNTA(A2:E2)-3)),2)-1, "")</f>
        <v/>
      </c>
    </row>
    <row r="13" spans="1:10" x14ac:dyDescent="0.25">
      <c r="A13" s="26" t="s">
        <v>14</v>
      </c>
    </row>
    <row r="14" spans="1:10" x14ac:dyDescent="0.25">
      <c r="B14" s="84"/>
      <c r="C14" s="84"/>
      <c r="D14" s="84"/>
      <c r="E14" s="84"/>
      <c r="F14" s="84"/>
      <c r="G14" s="84"/>
      <c r="H14" s="84"/>
      <c r="I14" s="84"/>
      <c r="J14" s="84"/>
    </row>
    <row r="15" spans="1:10" x14ac:dyDescent="0.25">
      <c r="A15" s="85" t="s">
        <v>15</v>
      </c>
      <c r="B15" s="86" t="s">
        <v>16</v>
      </c>
      <c r="C15" s="159" t="s">
        <v>4</v>
      </c>
      <c r="D15" s="87" t="s">
        <v>17</v>
      </c>
      <c r="E15" s="87" t="s">
        <v>18</v>
      </c>
      <c r="F15" s="88" t="s">
        <v>19</v>
      </c>
    </row>
    <row r="16" spans="1:10" ht="12.6" customHeight="1" x14ac:dyDescent="0.25">
      <c r="A16" s="89" t="s">
        <v>1</v>
      </c>
      <c r="B16" s="90"/>
      <c r="C16" s="90"/>
      <c r="D16" s="90"/>
      <c r="E16" s="90"/>
      <c r="F16" s="91"/>
    </row>
    <row r="17" spans="1:10" ht="13.35" customHeight="1" x14ac:dyDescent="0.25">
      <c r="A17" s="92" t="s">
        <v>20</v>
      </c>
      <c r="B17" s="111"/>
      <c r="C17" s="93"/>
      <c r="D17" s="93"/>
      <c r="E17" s="93"/>
      <c r="F17" s="94"/>
    </row>
    <row r="18" spans="1:10" ht="12.6" customHeight="1" x14ac:dyDescent="0.25">
      <c r="A18" s="95" t="s">
        <v>21</v>
      </c>
      <c r="B18" s="96"/>
      <c r="C18" s="189"/>
      <c r="D18" s="190"/>
      <c r="E18" s="190"/>
      <c r="F18" s="191"/>
    </row>
    <row r="19" spans="1:10" ht="12.6" customHeight="1" x14ac:dyDescent="0.25">
      <c r="A19" s="95" t="s">
        <v>22</v>
      </c>
      <c r="B19" s="97"/>
      <c r="C19" s="97"/>
      <c r="D19" s="98"/>
      <c r="E19" s="98"/>
      <c r="F19" s="179"/>
    </row>
    <row r="20" spans="1:10" ht="13.35" customHeight="1" x14ac:dyDescent="0.25">
      <c r="A20" s="99" t="s">
        <v>23</v>
      </c>
      <c r="B20" s="100"/>
      <c r="C20" s="100"/>
      <c r="D20" s="100"/>
      <c r="E20" s="177">
        <f>E18*E19</f>
        <v>0</v>
      </c>
      <c r="F20" s="178"/>
    </row>
    <row r="23" spans="1:10" x14ac:dyDescent="0.25">
      <c r="A23" s="26" t="s">
        <v>24</v>
      </c>
    </row>
    <row r="24" spans="1:10" x14ac:dyDescent="0.25">
      <c r="B24" s="84"/>
      <c r="C24" s="84"/>
      <c r="D24" s="84"/>
      <c r="E24" s="84"/>
      <c r="F24" s="84"/>
      <c r="G24" s="84"/>
      <c r="H24" s="84"/>
      <c r="I24" s="84"/>
      <c r="J24" s="84"/>
    </row>
    <row r="25" spans="1:10" x14ac:dyDescent="0.25">
      <c r="A25" s="85" t="s">
        <v>15</v>
      </c>
      <c r="B25" s="86" t="s">
        <v>16</v>
      </c>
      <c r="C25" s="159" t="s">
        <v>4</v>
      </c>
      <c r="D25" s="87" t="s">
        <v>17</v>
      </c>
      <c r="E25" s="87" t="s">
        <v>18</v>
      </c>
      <c r="F25" s="88" t="s">
        <v>19</v>
      </c>
    </row>
    <row r="26" spans="1:10" x14ac:dyDescent="0.25">
      <c r="A26" s="89" t="s">
        <v>1</v>
      </c>
      <c r="B26" s="101"/>
      <c r="C26" s="101"/>
      <c r="D26" s="90"/>
      <c r="E26" s="90"/>
      <c r="F26" s="91"/>
    </row>
    <row r="27" spans="1:10" x14ac:dyDescent="0.25">
      <c r="A27" s="92" t="s">
        <v>20</v>
      </c>
      <c r="B27" s="186"/>
      <c r="C27" s="90"/>
      <c r="D27" s="90"/>
      <c r="E27" s="90"/>
      <c r="F27" s="91"/>
    </row>
    <row r="28" spans="1:10" x14ac:dyDescent="0.25">
      <c r="A28" s="99" t="s">
        <v>23</v>
      </c>
      <c r="B28" s="102"/>
      <c r="C28" s="103"/>
      <c r="D28" s="104"/>
      <c r="E28" s="104"/>
      <c r="F28" s="131"/>
    </row>
    <row r="29" spans="1:10" x14ac:dyDescent="0.25">
      <c r="A29" s="27"/>
      <c r="B29" s="105"/>
      <c r="C29" s="105"/>
      <c r="D29" s="105"/>
      <c r="G29" s="106"/>
    </row>
    <row r="31" spans="1:10" x14ac:dyDescent="0.25">
      <c r="A31" s="26" t="s">
        <v>25</v>
      </c>
    </row>
    <row r="32" spans="1:10" x14ac:dyDescent="0.25">
      <c r="B32" s="84"/>
      <c r="C32" s="107"/>
      <c r="D32" s="108"/>
      <c r="E32" s="84"/>
      <c r="F32" s="84"/>
      <c r="G32" s="84"/>
    </row>
    <row r="33" spans="1:7" ht="26.1" customHeight="1" x14ac:dyDescent="0.25">
      <c r="A33" s="85" t="s">
        <v>15</v>
      </c>
      <c r="B33" s="86" t="s">
        <v>16</v>
      </c>
      <c r="C33" s="86" t="s">
        <v>26</v>
      </c>
      <c r="D33" s="87" t="s">
        <v>18</v>
      </c>
      <c r="E33" s="109" t="s">
        <v>27</v>
      </c>
      <c r="F33" s="84"/>
      <c r="G33" s="84"/>
    </row>
    <row r="34" spans="1:7" x14ac:dyDescent="0.25">
      <c r="A34" s="89" t="s">
        <v>1</v>
      </c>
      <c r="B34" s="101"/>
      <c r="C34" s="101"/>
      <c r="D34" s="101"/>
      <c r="E34" s="110"/>
      <c r="F34" s="84"/>
      <c r="G34" s="84"/>
    </row>
    <row r="35" spans="1:7" x14ac:dyDescent="0.25">
      <c r="A35" s="92" t="s">
        <v>20</v>
      </c>
      <c r="B35" s="186"/>
      <c r="C35" s="111"/>
      <c r="D35" s="111"/>
      <c r="E35" s="112"/>
      <c r="F35" s="84"/>
      <c r="G35" s="84"/>
    </row>
    <row r="36" spans="1:7" x14ac:dyDescent="0.25">
      <c r="A36" s="95" t="s">
        <v>21</v>
      </c>
      <c r="B36" s="113"/>
      <c r="C36" s="192"/>
      <c r="D36" s="192"/>
      <c r="E36" s="193"/>
      <c r="F36" s="84"/>
      <c r="G36" s="84"/>
    </row>
    <row r="37" spans="1:7" x14ac:dyDescent="0.25">
      <c r="A37" s="95" t="s">
        <v>22</v>
      </c>
      <c r="B37" s="113"/>
      <c r="C37" s="146"/>
      <c r="D37" s="146"/>
      <c r="E37" s="132"/>
      <c r="F37" s="84"/>
      <c r="G37" s="84"/>
    </row>
    <row r="38" spans="1:7" x14ac:dyDescent="0.25">
      <c r="A38" s="99" t="s">
        <v>23</v>
      </c>
      <c r="B38" s="114"/>
      <c r="C38" s="135"/>
      <c r="D38" s="135">
        <f>D36*D37</f>
        <v>0</v>
      </c>
      <c r="E38" s="115"/>
      <c r="F38" s="84"/>
      <c r="G38" s="84"/>
    </row>
    <row r="39" spans="1:7" x14ac:dyDescent="0.25">
      <c r="F39" s="84"/>
      <c r="G39" s="84"/>
    </row>
    <row r="40" spans="1:7" x14ac:dyDescent="0.25">
      <c r="F40" s="84"/>
      <c r="G40" s="84"/>
    </row>
    <row r="41" spans="1:7" x14ac:dyDescent="0.25">
      <c r="A41" s="26" t="s">
        <v>28</v>
      </c>
      <c r="F41" s="84"/>
      <c r="G41" s="84"/>
    </row>
    <row r="42" spans="1:7" x14ac:dyDescent="0.25">
      <c r="B42" s="84"/>
      <c r="C42" s="107"/>
      <c r="D42" s="108"/>
      <c r="E42" s="84"/>
      <c r="F42" s="84"/>
      <c r="G42" s="84"/>
    </row>
    <row r="43" spans="1:7" x14ac:dyDescent="0.25">
      <c r="A43" s="85" t="s">
        <v>15</v>
      </c>
      <c r="B43" s="86" t="s">
        <v>16</v>
      </c>
      <c r="C43" s="86" t="s">
        <v>26</v>
      </c>
      <c r="D43" s="87" t="s">
        <v>18</v>
      </c>
      <c r="E43" s="109" t="s">
        <v>27</v>
      </c>
      <c r="F43" s="84"/>
      <c r="G43" s="84"/>
    </row>
    <row r="44" spans="1:7" x14ac:dyDescent="0.25">
      <c r="A44" s="89" t="s">
        <v>1</v>
      </c>
      <c r="B44" s="101"/>
      <c r="C44" s="101"/>
      <c r="D44" s="101"/>
      <c r="E44" s="110"/>
      <c r="F44" s="84"/>
      <c r="G44" s="84"/>
    </row>
    <row r="45" spans="1:7" x14ac:dyDescent="0.25">
      <c r="A45" s="92" t="s">
        <v>20</v>
      </c>
      <c r="B45" s="186"/>
      <c r="C45" s="111"/>
      <c r="D45" s="111"/>
      <c r="E45" s="112"/>
      <c r="F45" s="84"/>
      <c r="G45" s="84"/>
    </row>
    <row r="46" spans="1:7" x14ac:dyDescent="0.25">
      <c r="A46" s="99" t="s">
        <v>23</v>
      </c>
      <c r="B46" s="114"/>
      <c r="C46" s="114"/>
      <c r="D46" s="147"/>
      <c r="E46" s="115"/>
      <c r="F46" s="84"/>
      <c r="G46" s="84"/>
    </row>
    <row r="47" spans="1:7" x14ac:dyDescent="0.25">
      <c r="F47" s="84"/>
      <c r="G47" s="84"/>
    </row>
    <row r="48" spans="1:7" x14ac:dyDescent="0.25">
      <c r="F48" s="84"/>
      <c r="G48" s="84"/>
    </row>
    <row r="49" spans="1:5" x14ac:dyDescent="0.25">
      <c r="A49" s="26" t="s">
        <v>29</v>
      </c>
    </row>
    <row r="50" spans="1:5" ht="35.25" customHeight="1" x14ac:dyDescent="0.25">
      <c r="A50" s="63" t="s">
        <v>1</v>
      </c>
      <c r="B50" s="64" t="s">
        <v>2</v>
      </c>
      <c r="C50" s="64" t="s">
        <v>3</v>
      </c>
      <c r="D50" s="159" t="s">
        <v>4</v>
      </c>
      <c r="E50" s="65" t="s">
        <v>5</v>
      </c>
    </row>
    <row r="51" spans="1:5" x14ac:dyDescent="0.25">
      <c r="A51" s="66" t="s">
        <v>6</v>
      </c>
      <c r="B51" s="67"/>
      <c r="C51" s="67"/>
      <c r="D51" s="67"/>
      <c r="E51" s="68">
        <f>SUM(B51:D51)</f>
        <v>0</v>
      </c>
    </row>
    <row r="52" spans="1:5" x14ac:dyDescent="0.25">
      <c r="A52" s="71" t="s">
        <v>9</v>
      </c>
      <c r="B52" s="72"/>
      <c r="C52" s="116"/>
      <c r="D52" s="116"/>
      <c r="E52" s="73" t="str">
        <f>CONCATENATE(COUNTA(A50:E50)-2, "-YEAR")</f>
        <v>3-YEAR</v>
      </c>
    </row>
    <row r="53" spans="1:5" x14ac:dyDescent="0.25">
      <c r="A53" s="74" t="s">
        <v>10</v>
      </c>
      <c r="B53" s="74"/>
      <c r="C53" s="117"/>
      <c r="D53" s="117"/>
      <c r="E53" s="73" t="s">
        <v>11</v>
      </c>
    </row>
    <row r="54" spans="1:5" x14ac:dyDescent="0.25">
      <c r="A54" s="118" t="s">
        <v>12</v>
      </c>
      <c r="B54" s="81"/>
      <c r="C54" s="82" t="str">
        <f>IFERROR(C51/B51-1, "")</f>
        <v/>
      </c>
      <c r="D54" s="82" t="str">
        <f>IFERROR(D51/C51-1, "")</f>
        <v/>
      </c>
      <c r="E54" s="83" t="str">
        <f>IFERROR(ROUND((D51/B51)^(1/(COUNTA(A50-E50)-3)),2)-1, "")</f>
        <v/>
      </c>
    </row>
    <row r="57" spans="1:5" x14ac:dyDescent="0.25">
      <c r="A57" s="33" t="s">
        <v>30</v>
      </c>
    </row>
    <row r="59" spans="1:5" x14ac:dyDescent="0.25">
      <c r="A59" s="119" t="s">
        <v>31</v>
      </c>
    </row>
    <row r="60" spans="1:5" x14ac:dyDescent="0.25">
      <c r="A60" s="145"/>
      <c r="B60" s="33"/>
      <c r="C60" s="33"/>
    </row>
    <row r="61" spans="1:5" x14ac:dyDescent="0.25">
      <c r="A61" s="120" t="s">
        <v>16</v>
      </c>
      <c r="B61" s="87" t="s">
        <v>18</v>
      </c>
      <c r="C61" s="88" t="s">
        <v>32</v>
      </c>
    </row>
    <row r="62" spans="1:5" x14ac:dyDescent="0.25">
      <c r="A62" s="92" t="s">
        <v>23</v>
      </c>
      <c r="B62" s="121"/>
      <c r="C62" s="122"/>
    </row>
    <row r="63" spans="1:5" x14ac:dyDescent="0.25">
      <c r="A63" s="123" t="s">
        <v>5</v>
      </c>
      <c r="B63" s="124">
        <f>SUM(B61:B62)</f>
        <v>0</v>
      </c>
      <c r="C63" s="125">
        <f>SUM(B63:B63)</f>
        <v>0</v>
      </c>
    </row>
    <row r="64" spans="1:5" x14ac:dyDescent="0.25">
      <c r="A64" s="33"/>
      <c r="B64" s="126"/>
      <c r="C64" s="126"/>
    </row>
    <row r="65" spans="1:3" x14ac:dyDescent="0.25">
      <c r="A65" s="119" t="s">
        <v>33</v>
      </c>
      <c r="B65" s="119"/>
    </row>
    <row r="66" spans="1:3" x14ac:dyDescent="0.25">
      <c r="B66" s="84"/>
      <c r="C66" s="84"/>
    </row>
    <row r="67" spans="1:3" x14ac:dyDescent="0.25">
      <c r="A67" s="120" t="s">
        <v>16</v>
      </c>
      <c r="B67" s="87" t="s">
        <v>18</v>
      </c>
      <c r="C67" s="88" t="s">
        <v>32</v>
      </c>
    </row>
    <row r="68" spans="1:3" x14ac:dyDescent="0.25">
      <c r="A68" s="92" t="s">
        <v>23</v>
      </c>
      <c r="B68" s="121"/>
      <c r="C68" s="122"/>
    </row>
    <row r="69" spans="1:3" x14ac:dyDescent="0.25">
      <c r="A69" s="123" t="s">
        <v>5</v>
      </c>
      <c r="B69" s="124">
        <f>SUM(B67:B68)</f>
        <v>0</v>
      </c>
      <c r="C69" s="125">
        <f>SUM(C68:C68)</f>
        <v>0</v>
      </c>
    </row>
    <row r="71" spans="1:3" x14ac:dyDescent="0.25">
      <c r="A71" s="120" t="s">
        <v>16</v>
      </c>
      <c r="B71" s="87" t="s">
        <v>18</v>
      </c>
      <c r="C71" s="88" t="s">
        <v>32</v>
      </c>
    </row>
    <row r="72" spans="1:3" x14ac:dyDescent="0.25">
      <c r="A72" s="123" t="s">
        <v>34</v>
      </c>
      <c r="B72" s="124">
        <f>B63-B69</f>
        <v>0</v>
      </c>
      <c r="C72" s="125">
        <f>C63-C69</f>
        <v>0</v>
      </c>
    </row>
    <row r="75" spans="1:3" x14ac:dyDescent="0.25">
      <c r="A75" s="33" t="s">
        <v>35</v>
      </c>
      <c r="B75" s="33"/>
    </row>
    <row r="77" spans="1:3" x14ac:dyDescent="0.25">
      <c r="A77" s="119" t="s">
        <v>31</v>
      </c>
    </row>
    <row r="78" spans="1:3" x14ac:dyDescent="0.25">
      <c r="B78" s="84"/>
      <c r="C78" s="84"/>
    </row>
    <row r="79" spans="1:3" x14ac:dyDescent="0.25">
      <c r="A79" s="127" t="s">
        <v>36</v>
      </c>
      <c r="B79" s="87" t="s">
        <v>18</v>
      </c>
      <c r="C79" s="88" t="s">
        <v>32</v>
      </c>
    </row>
    <row r="80" spans="1:3" x14ac:dyDescent="0.25">
      <c r="A80" s="92" t="s">
        <v>37</v>
      </c>
      <c r="B80" s="121"/>
      <c r="C80" s="122"/>
    </row>
    <row r="81" spans="1:9" x14ac:dyDescent="0.25">
      <c r="A81" s="92" t="s">
        <v>38</v>
      </c>
      <c r="B81" s="121"/>
      <c r="C81" s="122"/>
    </row>
    <row r="82" spans="1:9" x14ac:dyDescent="0.25">
      <c r="A82" s="123" t="s">
        <v>5</v>
      </c>
      <c r="B82" s="124">
        <f>SUM(B80:B81)</f>
        <v>0</v>
      </c>
      <c r="C82" s="125">
        <f>SUM(C80:C81)</f>
        <v>0</v>
      </c>
    </row>
    <row r="83" spans="1:9" x14ac:dyDescent="0.25">
      <c r="A83" s="33"/>
      <c r="B83" s="33"/>
      <c r="C83" s="126"/>
      <c r="I83" s="84"/>
    </row>
    <row r="84" spans="1:9" x14ac:dyDescent="0.25">
      <c r="A84" s="119" t="s">
        <v>33</v>
      </c>
    </row>
    <row r="85" spans="1:9" x14ac:dyDescent="0.25">
      <c r="B85" s="84"/>
      <c r="C85" s="84"/>
    </row>
    <row r="86" spans="1:9" x14ac:dyDescent="0.25">
      <c r="A86" s="120" t="s">
        <v>36</v>
      </c>
      <c r="B86" s="87" t="s">
        <v>18</v>
      </c>
      <c r="C86" s="88" t="s">
        <v>32</v>
      </c>
    </row>
    <row r="87" spans="1:9" x14ac:dyDescent="0.25">
      <c r="A87" s="128" t="s">
        <v>39</v>
      </c>
      <c r="B87" s="121"/>
      <c r="C87" s="122"/>
    </row>
    <row r="88" spans="1:9" x14ac:dyDescent="0.25">
      <c r="A88" s="92" t="s">
        <v>38</v>
      </c>
      <c r="B88" s="121"/>
      <c r="C88" s="122"/>
    </row>
    <row r="89" spans="1:9" x14ac:dyDescent="0.25">
      <c r="A89" s="123" t="s">
        <v>5</v>
      </c>
      <c r="B89" s="124">
        <f>SUM(B87:B88)</f>
        <v>0</v>
      </c>
      <c r="C89" s="125">
        <f>SUM(C87:C88)</f>
        <v>0</v>
      </c>
    </row>
    <row r="91" spans="1:9" x14ac:dyDescent="0.25">
      <c r="A91" s="120" t="s">
        <v>16</v>
      </c>
      <c r="B91" s="87" t="s">
        <v>18</v>
      </c>
      <c r="C91" s="88" t="s">
        <v>32</v>
      </c>
    </row>
    <row r="92" spans="1:9" x14ac:dyDescent="0.25">
      <c r="A92" s="123" t="s">
        <v>40</v>
      </c>
      <c r="B92" s="129">
        <f>B82-B89</f>
        <v>0</v>
      </c>
      <c r="C92" s="130">
        <f>C82-C89</f>
        <v>0</v>
      </c>
    </row>
    <row r="95" spans="1:9" x14ac:dyDescent="0.25">
      <c r="A95" s="33" t="s">
        <v>35</v>
      </c>
      <c r="B95" s="33"/>
    </row>
    <row r="97" spans="1:9" x14ac:dyDescent="0.25">
      <c r="A97" s="119" t="s">
        <v>31</v>
      </c>
    </row>
    <row r="98" spans="1:9" x14ac:dyDescent="0.25">
      <c r="B98" s="84"/>
      <c r="C98" s="84"/>
    </row>
    <row r="99" spans="1:9" x14ac:dyDescent="0.25">
      <c r="A99" s="127" t="s">
        <v>36</v>
      </c>
      <c r="B99" s="87" t="s">
        <v>18</v>
      </c>
      <c r="C99" s="88" t="s">
        <v>32</v>
      </c>
    </row>
    <row r="100" spans="1:9" x14ac:dyDescent="0.25">
      <c r="A100" s="92" t="s">
        <v>37</v>
      </c>
      <c r="B100" s="121"/>
      <c r="C100" s="122"/>
    </row>
    <row r="101" spans="1:9" x14ac:dyDescent="0.25">
      <c r="A101" s="123" t="s">
        <v>5</v>
      </c>
      <c r="B101" s="124">
        <f>SUM(B99:B100)</f>
        <v>0</v>
      </c>
      <c r="C101" s="125">
        <f>SUM(C100:C100)</f>
        <v>0</v>
      </c>
    </row>
    <row r="102" spans="1:9" x14ac:dyDescent="0.25">
      <c r="A102" s="33"/>
      <c r="B102" s="126"/>
      <c r="C102" s="126"/>
    </row>
    <row r="103" spans="1:9" x14ac:dyDescent="0.25">
      <c r="A103" s="119" t="s">
        <v>33</v>
      </c>
      <c r="B103" s="119"/>
    </row>
    <row r="104" spans="1:9" x14ac:dyDescent="0.25">
      <c r="B104" s="84"/>
      <c r="C104" s="84"/>
    </row>
    <row r="105" spans="1:9" x14ac:dyDescent="0.25">
      <c r="A105" s="120" t="s">
        <v>36</v>
      </c>
      <c r="B105" s="87" t="s">
        <v>18</v>
      </c>
      <c r="C105" s="88" t="s">
        <v>32</v>
      </c>
    </row>
    <row r="106" spans="1:9" x14ac:dyDescent="0.25">
      <c r="A106" s="128" t="s">
        <v>39</v>
      </c>
      <c r="B106" s="121"/>
      <c r="C106" s="122"/>
    </row>
    <row r="107" spans="1:9" x14ac:dyDescent="0.25">
      <c r="A107" s="123" t="s">
        <v>5</v>
      </c>
      <c r="B107" s="124">
        <f>SUM(B105:B106)</f>
        <v>0</v>
      </c>
      <c r="C107" s="125">
        <f>SUM(C106:C106)</f>
        <v>0</v>
      </c>
    </row>
    <row r="108" spans="1:9" x14ac:dyDescent="0.25">
      <c r="A108" s="33"/>
      <c r="B108" s="126"/>
      <c r="C108" s="126"/>
      <c r="I108" s="84"/>
    </row>
    <row r="109" spans="1:9" x14ac:dyDescent="0.25">
      <c r="A109" s="120" t="s">
        <v>16</v>
      </c>
      <c r="B109" s="87" t="s">
        <v>18</v>
      </c>
      <c r="C109" s="88" t="s">
        <v>32</v>
      </c>
    </row>
    <row r="110" spans="1:9" x14ac:dyDescent="0.25">
      <c r="A110" s="123" t="s">
        <v>40</v>
      </c>
      <c r="B110" s="124">
        <f>B101-B107</f>
        <v>0</v>
      </c>
      <c r="C110" s="125">
        <f>C101-C107</f>
        <v>0</v>
      </c>
    </row>
    <row r="112" spans="1:9" x14ac:dyDescent="0.25">
      <c r="G112" s="84"/>
      <c r="H112" s="84"/>
    </row>
    <row r="113" spans="7:8" x14ac:dyDescent="0.25">
      <c r="G113" s="84"/>
      <c r="H113" s="84"/>
    </row>
    <row r="114" spans="7:8" x14ac:dyDescent="0.25">
      <c r="G114" s="84"/>
    </row>
  </sheetData>
  <dataConsolidate/>
  <conditionalFormatting sqref="G29">
    <cfRule type="cellIs" dxfId="1068" priority="1" operator="lessThan">
      <formula>$J$56*0.85</formula>
    </cfRule>
  </conditionalFormatting>
  <pageMargins left="0.7" right="0.7" top="0.75" bottom="0.75" header="0.3" footer="0.3"/>
  <pageSetup orientation="portrait"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51D93-9567-4ED4-B993-E524834E551B}">
  <sheetPr codeName="Sheet13"/>
  <dimension ref="B1:C26"/>
  <sheetViews>
    <sheetView tabSelected="1" zoomScale="78" zoomScaleNormal="115" workbookViewId="0">
      <selection activeCell="A2" sqref="A2"/>
    </sheetView>
  </sheetViews>
  <sheetFormatPr defaultColWidth="9.28515625" defaultRowHeight="15" x14ac:dyDescent="0.25"/>
  <cols>
    <col min="1" max="1" width="9.28515625" style="26"/>
    <col min="2" max="2" width="74.7109375" style="26" customWidth="1"/>
    <col min="3" max="3" width="29.42578125" style="42" customWidth="1"/>
    <col min="4" max="16384" width="9.28515625" style="26"/>
  </cols>
  <sheetData>
    <row r="1" spans="2:3" ht="18.75" x14ac:dyDescent="0.25">
      <c r="B1" s="57" t="s">
        <v>185</v>
      </c>
    </row>
    <row r="3" spans="2:3" x14ac:dyDescent="0.25">
      <c r="B3" s="33" t="s">
        <v>117</v>
      </c>
    </row>
    <row r="5" spans="2:3" x14ac:dyDescent="0.25">
      <c r="B5" s="26" t="s">
        <v>186</v>
      </c>
      <c r="C5" s="42">
        <f>Summary!G11</f>
        <v>0</v>
      </c>
    </row>
    <row r="6" spans="2:3" x14ac:dyDescent="0.25">
      <c r="B6" s="26" t="s">
        <v>187</v>
      </c>
      <c r="C6" s="42">
        <f>Summary!G21</f>
        <v>0</v>
      </c>
    </row>
    <row r="7" spans="2:3" x14ac:dyDescent="0.25">
      <c r="B7" s="59" t="s">
        <v>123</v>
      </c>
      <c r="C7" s="60">
        <f>C5-C6</f>
        <v>0</v>
      </c>
    </row>
    <row r="9" spans="2:3" x14ac:dyDescent="0.25">
      <c r="B9" s="26" t="s">
        <v>188</v>
      </c>
      <c r="C9" s="42">
        <f>SUM(Summary!B28:B29)</f>
        <v>0</v>
      </c>
    </row>
    <row r="10" spans="2:3" x14ac:dyDescent="0.25">
      <c r="B10" s="59" t="s">
        <v>189</v>
      </c>
      <c r="C10" s="60">
        <f>SUM(C7,C9)</f>
        <v>0</v>
      </c>
    </row>
    <row r="12" spans="2:3" x14ac:dyDescent="0.25">
      <c r="B12" s="26" t="s">
        <v>190</v>
      </c>
      <c r="C12" s="42">
        <f>Summary!B32</f>
        <v>0</v>
      </c>
    </row>
    <row r="13" spans="2:3" x14ac:dyDescent="0.25">
      <c r="B13" s="26" t="s">
        <v>129</v>
      </c>
      <c r="C13" s="42">
        <f>Summary!B33</f>
        <v>0</v>
      </c>
    </row>
    <row r="14" spans="2:3" x14ac:dyDescent="0.25">
      <c r="B14" s="59" t="s">
        <v>131</v>
      </c>
      <c r="C14" s="60">
        <f>C12-C13</f>
        <v>0</v>
      </c>
    </row>
    <row r="16" spans="2:3" x14ac:dyDescent="0.25">
      <c r="B16" s="33" t="s">
        <v>135</v>
      </c>
    </row>
    <row r="17" spans="2:3" x14ac:dyDescent="0.25">
      <c r="B17" s="26" t="s">
        <v>16</v>
      </c>
      <c r="C17" s="42" t="s">
        <v>191</v>
      </c>
    </row>
    <row r="18" spans="2:3" x14ac:dyDescent="0.25">
      <c r="B18" s="26" t="s">
        <v>104</v>
      </c>
      <c r="C18" s="42">
        <f>Summary!G61</f>
        <v>0</v>
      </c>
    </row>
    <row r="19" spans="2:3" x14ac:dyDescent="0.25">
      <c r="B19" s="26" t="s">
        <v>106</v>
      </c>
      <c r="C19" s="42">
        <f>Summary!G79</f>
        <v>0</v>
      </c>
    </row>
    <row r="20" spans="2:3" x14ac:dyDescent="0.25">
      <c r="B20" s="26" t="s">
        <v>110</v>
      </c>
      <c r="C20" s="42">
        <f>Summary!G97</f>
        <v>0</v>
      </c>
    </row>
    <row r="21" spans="2:3" x14ac:dyDescent="0.25">
      <c r="B21" s="26" t="s">
        <v>111</v>
      </c>
      <c r="C21" s="42">
        <f>Summary!G115</f>
        <v>0</v>
      </c>
    </row>
    <row r="22" spans="2:3" x14ac:dyDescent="0.25">
      <c r="B22" s="26" t="s">
        <v>112</v>
      </c>
      <c r="C22" s="42">
        <f>Summary!G133</f>
        <v>0</v>
      </c>
    </row>
    <row r="24" spans="2:3" x14ac:dyDescent="0.25">
      <c r="B24" s="33" t="s">
        <v>192</v>
      </c>
    </row>
    <row r="25" spans="2:3" x14ac:dyDescent="0.25">
      <c r="B25" s="33" t="s">
        <v>16</v>
      </c>
      <c r="C25" s="42" t="s">
        <v>191</v>
      </c>
    </row>
    <row r="26" spans="2:3" x14ac:dyDescent="0.25">
      <c r="B26" s="26" t="s">
        <v>39</v>
      </c>
      <c r="C26" s="42">
        <f>Summary!G157</f>
        <v>0</v>
      </c>
    </row>
  </sheetData>
  <sheetProtection algorithmName="SHA-512" hashValue="n+Ed9yJa0VPCQ1OQi4P/NdquFyL5/58Kvn6oXXT/8TUngjwIzssO6saQ+S0Gny75Fe2CE4ekfTQSwNHkwzkpwA==" saltValue="lfiGyGx0HIox72RkbgciuA==" spinCount="100000" sheet="1" objects="1" scenarios="1"/>
  <pageMargins left="0.7" right="0.7" top="0.75" bottom="0.75" header="0.3" footer="0.3"/>
  <pageSetup orientation="portrait" verticalDpi="0"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2F132-17CA-4EAA-9A9B-90B9ABBAAD58}">
  <sheetPr codeName="Sheet1"/>
  <dimension ref="A1"/>
  <sheetViews>
    <sheetView workbookViewId="0"/>
  </sheetViews>
  <sheetFormatPr defaultColWidth="8.85546875" defaultRowHeight="12.75" x14ac:dyDescent="0.2"/>
  <cols>
    <col min="1" max="1" width="13.28515625" customWidth="1"/>
  </cols>
  <sheetData>
    <row r="1" spans="1:1" x14ac:dyDescent="0.2">
      <c r="A1" t="s">
        <v>39</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2EAA3-A47D-4A87-BB6A-53D69A42EA94}">
  <sheetPr codeName="Sheet15"/>
  <dimension ref="A1:A12"/>
  <sheetViews>
    <sheetView workbookViewId="0">
      <selection activeCell="G13" sqref="G13"/>
    </sheetView>
  </sheetViews>
  <sheetFormatPr defaultColWidth="8.85546875" defaultRowHeight="12.75" x14ac:dyDescent="0.2"/>
  <sheetData>
    <row r="1" spans="1:1" x14ac:dyDescent="0.2">
      <c r="A1" t="s">
        <v>104</v>
      </c>
    </row>
    <row r="2" spans="1:1" x14ac:dyDescent="0.2">
      <c r="A2" t="s">
        <v>106</v>
      </c>
    </row>
    <row r="3" spans="1:1" x14ac:dyDescent="0.2">
      <c r="A3" t="s">
        <v>110</v>
      </c>
    </row>
    <row r="4" spans="1:1" x14ac:dyDescent="0.2">
      <c r="A4" t="s">
        <v>111</v>
      </c>
    </row>
    <row r="5" spans="1:1" x14ac:dyDescent="0.2">
      <c r="A5" t="s">
        <v>112</v>
      </c>
    </row>
    <row r="12" spans="1:1" x14ac:dyDescent="0.2">
      <c r="A12" s="4"/>
    </row>
  </sheetData>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2429B-3CCE-4C56-925B-F3FE25E7ACDF}">
  <sheetPr codeName="Sheet11"/>
  <dimension ref="A1"/>
  <sheetViews>
    <sheetView workbookViewId="0">
      <selection activeCell="E17" sqref="E17"/>
    </sheetView>
  </sheetViews>
  <sheetFormatPr defaultColWidth="8.85546875" defaultRowHeight="12.75" x14ac:dyDescent="0.2"/>
  <sheetData>
    <row r="1" spans="1:1" x14ac:dyDescent="0.2">
      <c r="A1" s="4" t="s">
        <v>193</v>
      </c>
    </row>
  </sheetData>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F19"/>
  <sheetViews>
    <sheetView workbookViewId="0">
      <selection activeCell="C34" sqref="C34"/>
    </sheetView>
  </sheetViews>
  <sheetFormatPr defaultColWidth="5.42578125" defaultRowHeight="12.75" x14ac:dyDescent="0.2"/>
  <cols>
    <col min="1" max="1" width="28.7109375" customWidth="1"/>
    <col min="3" max="3" width="42.42578125" customWidth="1"/>
    <col min="6" max="6" width="10.28515625" customWidth="1"/>
  </cols>
  <sheetData>
    <row r="1" spans="1:6" x14ac:dyDescent="0.2">
      <c r="A1" s="1" t="s">
        <v>194</v>
      </c>
      <c r="C1" s="1" t="s">
        <v>195</v>
      </c>
      <c r="F1" s="4" t="s">
        <v>196</v>
      </c>
    </row>
    <row r="2" spans="1:6" x14ac:dyDescent="0.2">
      <c r="A2" s="2" t="s">
        <v>197</v>
      </c>
      <c r="C2" s="2" t="s">
        <v>198</v>
      </c>
      <c r="F2">
        <v>1</v>
      </c>
    </row>
    <row r="3" spans="1:6" x14ac:dyDescent="0.2">
      <c r="A3" s="2" t="s">
        <v>105</v>
      </c>
      <c r="C3" s="2" t="s">
        <v>199</v>
      </c>
      <c r="F3">
        <v>2</v>
      </c>
    </row>
    <row r="4" spans="1:6" x14ac:dyDescent="0.2">
      <c r="A4" s="2" t="s">
        <v>200</v>
      </c>
      <c r="C4" s="2" t="s">
        <v>201</v>
      </c>
      <c r="F4">
        <v>3</v>
      </c>
    </row>
    <row r="5" spans="1:6" x14ac:dyDescent="0.2">
      <c r="A5" s="2" t="s">
        <v>108</v>
      </c>
      <c r="C5" s="2" t="s">
        <v>202</v>
      </c>
      <c r="F5">
        <v>4</v>
      </c>
    </row>
    <row r="6" spans="1:6" x14ac:dyDescent="0.2">
      <c r="A6" s="2" t="s">
        <v>203</v>
      </c>
      <c r="C6" s="2" t="s">
        <v>204</v>
      </c>
      <c r="F6">
        <v>5</v>
      </c>
    </row>
    <row r="7" spans="1:6" x14ac:dyDescent="0.2">
      <c r="C7" s="2" t="s">
        <v>205</v>
      </c>
      <c r="F7">
        <v>6</v>
      </c>
    </row>
    <row r="8" spans="1:6" x14ac:dyDescent="0.2">
      <c r="A8" t="s">
        <v>206</v>
      </c>
      <c r="C8" s="2" t="s">
        <v>207</v>
      </c>
      <c r="F8">
        <v>7</v>
      </c>
    </row>
    <row r="9" spans="1:6" x14ac:dyDescent="0.2">
      <c r="A9" t="s">
        <v>208</v>
      </c>
      <c r="C9" s="2" t="s">
        <v>209</v>
      </c>
      <c r="F9">
        <v>8</v>
      </c>
    </row>
    <row r="10" spans="1:6" x14ac:dyDescent="0.2">
      <c r="A10" t="s">
        <v>210</v>
      </c>
      <c r="C10" s="2" t="s">
        <v>211</v>
      </c>
      <c r="F10">
        <v>9</v>
      </c>
    </row>
    <row r="11" spans="1:6" x14ac:dyDescent="0.2">
      <c r="C11" s="2" t="s">
        <v>212</v>
      </c>
      <c r="F11">
        <v>10</v>
      </c>
    </row>
    <row r="12" spans="1:6" x14ac:dyDescent="0.2">
      <c r="A12" s="4" t="s">
        <v>213</v>
      </c>
      <c r="C12" s="3" t="s">
        <v>214</v>
      </c>
    </row>
    <row r="13" spans="1:6" x14ac:dyDescent="0.2">
      <c r="A13" s="4" t="s">
        <v>215</v>
      </c>
    </row>
    <row r="14" spans="1:6" x14ac:dyDescent="0.2">
      <c r="A14" s="4" t="s">
        <v>216</v>
      </c>
    </row>
    <row r="17" spans="1:1" x14ac:dyDescent="0.2">
      <c r="A17" s="4" t="s">
        <v>217</v>
      </c>
    </row>
    <row r="18" spans="1:1" x14ac:dyDescent="0.2">
      <c r="A18" s="4" t="s">
        <v>218</v>
      </c>
    </row>
    <row r="19" spans="1:1" x14ac:dyDescent="0.2">
      <c r="A19" s="4" t="s">
        <v>219</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E9E91-C428-4F4E-A4A3-3D400EEA1E02}">
  <sheetPr codeName="Sheet9"/>
  <dimension ref="A1:A8"/>
  <sheetViews>
    <sheetView workbookViewId="0">
      <selection activeCell="D8" sqref="D8"/>
    </sheetView>
  </sheetViews>
  <sheetFormatPr defaultColWidth="8.85546875" defaultRowHeight="12.75" x14ac:dyDescent="0.2"/>
  <sheetData>
    <row r="1" spans="1:1" x14ac:dyDescent="0.2">
      <c r="A1" t="s">
        <v>104</v>
      </c>
    </row>
    <row r="2" spans="1:1" x14ac:dyDescent="0.2">
      <c r="A2" t="s">
        <v>106</v>
      </c>
    </row>
    <row r="3" spans="1:1" x14ac:dyDescent="0.2">
      <c r="A3" t="s">
        <v>114</v>
      </c>
    </row>
    <row r="4" spans="1:1" x14ac:dyDescent="0.2">
      <c r="A4" t="s">
        <v>143</v>
      </c>
    </row>
    <row r="5" spans="1:1" x14ac:dyDescent="0.2">
      <c r="A5" t="s">
        <v>39</v>
      </c>
    </row>
    <row r="6" spans="1:1" x14ac:dyDescent="0.2">
      <c r="A6" t="s">
        <v>110</v>
      </c>
    </row>
    <row r="7" spans="1:1" x14ac:dyDescent="0.2">
      <c r="A7" t="s">
        <v>111</v>
      </c>
    </row>
    <row r="8" spans="1:1" x14ac:dyDescent="0.2">
      <c r="A8" t="s">
        <v>112</v>
      </c>
    </row>
  </sheetData>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DE75-6E80-42F2-A02A-AC8FF42615D9}">
  <sheetPr codeName="Sheet10"/>
  <dimension ref="A1:A4"/>
  <sheetViews>
    <sheetView workbookViewId="0">
      <selection activeCell="E14" sqref="E14"/>
    </sheetView>
  </sheetViews>
  <sheetFormatPr defaultColWidth="8.85546875" defaultRowHeight="12.75" x14ac:dyDescent="0.2"/>
  <sheetData>
    <row r="1" spans="1:1" x14ac:dyDescent="0.2">
      <c r="A1" t="s">
        <v>45</v>
      </c>
    </row>
    <row r="2" spans="1:1" x14ac:dyDescent="0.2">
      <c r="A2" t="s">
        <v>44</v>
      </c>
    </row>
    <row r="3" spans="1:1" x14ac:dyDescent="0.2">
      <c r="A3" t="s">
        <v>43</v>
      </c>
    </row>
    <row r="4" spans="1:1" x14ac:dyDescent="0.2">
      <c r="A4" t="s">
        <v>42</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496F6-A879-4A23-B029-3840FFF278DE}">
  <sheetPr codeName="Sheet16"/>
  <dimension ref="A1:K114"/>
  <sheetViews>
    <sheetView workbookViewId="0">
      <selection activeCell="F44" sqref="F44"/>
    </sheetView>
  </sheetViews>
  <sheetFormatPr defaultColWidth="9.28515625" defaultRowHeight="15" x14ac:dyDescent="0.25"/>
  <cols>
    <col min="1" max="1" width="34.28515625" style="26" customWidth="1"/>
    <col min="2" max="7" width="24.7109375" style="26" customWidth="1"/>
    <col min="8" max="8" width="23.7109375" style="26" customWidth="1"/>
    <col min="9" max="9" width="29" style="26" customWidth="1"/>
    <col min="10" max="10" width="21.7109375" style="26" customWidth="1"/>
    <col min="11" max="16384" width="9.28515625" style="26"/>
  </cols>
  <sheetData>
    <row r="1" spans="1:10" ht="35.25" customHeight="1" x14ac:dyDescent="0.25">
      <c r="A1" s="26" t="s">
        <v>0</v>
      </c>
      <c r="E1" s="62">
        <f>COUNTA(#REF!)</f>
        <v>1</v>
      </c>
    </row>
    <row r="2" spans="1:10" x14ac:dyDescent="0.25">
      <c r="A2" s="63" t="s">
        <v>1</v>
      </c>
      <c r="B2" s="64" t="s">
        <v>2</v>
      </c>
      <c r="C2" s="64" t="s">
        <v>3</v>
      </c>
      <c r="D2" s="194" t="s">
        <v>4</v>
      </c>
      <c r="E2" s="65" t="s">
        <v>5</v>
      </c>
    </row>
    <row r="3" spans="1:10" x14ac:dyDescent="0.25">
      <c r="A3" s="66" t="s">
        <v>6</v>
      </c>
      <c r="B3" s="67"/>
      <c r="C3" s="67"/>
      <c r="D3" s="67"/>
      <c r="E3" s="68">
        <f>SUM(B3:D3)</f>
        <v>0</v>
      </c>
    </row>
    <row r="4" spans="1:10" ht="39" customHeight="1" x14ac:dyDescent="0.25">
      <c r="A4" s="69" t="s">
        <v>7</v>
      </c>
      <c r="B4" s="187"/>
      <c r="C4" s="187"/>
      <c r="D4" s="187"/>
      <c r="E4" s="188">
        <f>SUM(B4:D4)</f>
        <v>0</v>
      </c>
    </row>
    <row r="5" spans="1:10" x14ac:dyDescent="0.25">
      <c r="A5" s="69" t="s">
        <v>8</v>
      </c>
      <c r="B5" s="70" t="str">
        <f>IFERROR(B3/B4,"")</f>
        <v/>
      </c>
      <c r="C5" s="70" t="str">
        <f>IFERROR(C3/C4,"")</f>
        <v/>
      </c>
      <c r="D5" s="70" t="str">
        <f>IFERROR(D3/D4,"")</f>
        <v/>
      </c>
      <c r="E5" s="70" t="str">
        <f>IFERROR(E3/E4,"")</f>
        <v/>
      </c>
    </row>
    <row r="6" spans="1:10" x14ac:dyDescent="0.25">
      <c r="A6" s="71" t="s">
        <v>9</v>
      </c>
      <c r="B6" s="72"/>
      <c r="C6" s="72"/>
      <c r="D6" s="72"/>
      <c r="E6" s="73" t="str">
        <f>CONCATENATE(COUNTA(A2:E2)-2, "-YEAR")</f>
        <v>3-YEAR</v>
      </c>
    </row>
    <row r="7" spans="1:10" x14ac:dyDescent="0.25">
      <c r="A7" s="74" t="s">
        <v>10</v>
      </c>
      <c r="B7" s="74"/>
      <c r="C7" s="74"/>
      <c r="D7" s="74"/>
      <c r="E7" s="73" t="s">
        <v>11</v>
      </c>
    </row>
    <row r="8" spans="1:10" x14ac:dyDescent="0.25">
      <c r="A8" s="75" t="s">
        <v>12</v>
      </c>
      <c r="B8" s="76"/>
      <c r="C8" s="77" t="str">
        <f>IFERROR(C3/B3-1,"")</f>
        <v/>
      </c>
      <c r="D8" s="77" t="str">
        <f>IFERROR(D3/C3-1,"")</f>
        <v/>
      </c>
      <c r="E8" s="78" t="str">
        <f>IFERROR(ROUND((D3/B3)^(1/(COUNTA(A2:E2)-3)),2)-1, "")</f>
        <v/>
      </c>
    </row>
    <row r="9" spans="1:10" x14ac:dyDescent="0.25">
      <c r="A9" s="79" t="s">
        <v>13</v>
      </c>
      <c r="B9" s="76"/>
      <c r="C9" s="77" t="str">
        <f>IFERROR(C4/B4-1,"")</f>
        <v/>
      </c>
      <c r="D9" s="77" t="str">
        <f>IFERROR(D4/C4-1,"")</f>
        <v/>
      </c>
      <c r="E9" s="78" t="str">
        <f>IFERROR(ROUND((D4/B4)^(1/(COUNTA(A2:E2)-3)),2)-1,"")</f>
        <v/>
      </c>
    </row>
    <row r="10" spans="1:10" x14ac:dyDescent="0.25">
      <c r="A10" s="80" t="str">
        <f>+A5</f>
        <v xml:space="preserve">PMPM COST </v>
      </c>
      <c r="B10" s="81"/>
      <c r="C10" s="82" t="str">
        <f>IFERROR(C5/B5-1, "")</f>
        <v/>
      </c>
      <c r="D10" s="82" t="str">
        <f>IFERROR(D5/C5-1, "")</f>
        <v/>
      </c>
      <c r="E10" s="83" t="str">
        <f>IFERROR(ROUND((D5/B5)^(1/(COUNTA(A2:E2)-3)),2)-1, "")</f>
        <v/>
      </c>
    </row>
    <row r="13" spans="1:10" x14ac:dyDescent="0.25">
      <c r="A13" s="26" t="s">
        <v>14</v>
      </c>
    </row>
    <row r="14" spans="1:10" x14ac:dyDescent="0.25">
      <c r="B14" s="84"/>
      <c r="C14" s="84"/>
      <c r="D14" s="84"/>
      <c r="E14" s="84"/>
      <c r="F14" s="84"/>
      <c r="G14" s="84"/>
      <c r="H14" s="84"/>
      <c r="I14" s="84"/>
      <c r="J14" s="84"/>
    </row>
    <row r="15" spans="1:10" x14ac:dyDescent="0.25">
      <c r="A15" s="85" t="s">
        <v>15</v>
      </c>
      <c r="B15" s="86" t="s">
        <v>16</v>
      </c>
      <c r="C15" s="194" t="s">
        <v>4</v>
      </c>
      <c r="D15" s="87" t="s">
        <v>17</v>
      </c>
      <c r="E15" s="87" t="s">
        <v>41</v>
      </c>
      <c r="F15" s="88" t="s">
        <v>42</v>
      </c>
      <c r="G15" s="88" t="s">
        <v>43</v>
      </c>
      <c r="H15" s="88" t="s">
        <v>44</v>
      </c>
      <c r="I15" s="88" t="s">
        <v>45</v>
      </c>
      <c r="J15" s="88" t="s">
        <v>19</v>
      </c>
    </row>
    <row r="16" spans="1:10" ht="12.6" customHeight="1" x14ac:dyDescent="0.25">
      <c r="A16" s="89" t="s">
        <v>1</v>
      </c>
      <c r="B16" s="90"/>
      <c r="C16" s="90"/>
      <c r="D16" s="90"/>
      <c r="E16" s="90"/>
      <c r="F16" s="90"/>
      <c r="G16" s="90"/>
      <c r="H16" s="90"/>
      <c r="I16" s="90"/>
      <c r="J16" s="91"/>
    </row>
    <row r="17" spans="1:10" ht="13.35" customHeight="1" x14ac:dyDescent="0.25">
      <c r="A17" s="92" t="s">
        <v>20</v>
      </c>
      <c r="B17" s="111"/>
      <c r="C17" s="93"/>
      <c r="D17" s="93"/>
      <c r="E17" s="93"/>
      <c r="F17" s="93"/>
      <c r="G17" s="93"/>
      <c r="H17" s="93"/>
      <c r="I17" s="93"/>
      <c r="J17" s="94"/>
    </row>
    <row r="18" spans="1:10" ht="12.6" customHeight="1" x14ac:dyDescent="0.25">
      <c r="A18" s="95" t="s">
        <v>21</v>
      </c>
      <c r="B18" s="96"/>
      <c r="C18" s="189"/>
      <c r="D18" s="190"/>
      <c r="E18" s="190"/>
      <c r="F18" s="190"/>
      <c r="G18" s="190"/>
      <c r="H18" s="190"/>
      <c r="I18" s="190"/>
      <c r="J18" s="191"/>
    </row>
    <row r="19" spans="1:10" ht="12.6" customHeight="1" x14ac:dyDescent="0.25">
      <c r="A19" s="95" t="s">
        <v>22</v>
      </c>
      <c r="B19" s="97"/>
      <c r="C19" s="97"/>
      <c r="D19" s="98"/>
      <c r="E19" s="98"/>
      <c r="F19" s="98"/>
      <c r="G19" s="98"/>
      <c r="H19" s="98"/>
      <c r="I19" s="98"/>
      <c r="J19" s="179"/>
    </row>
    <row r="20" spans="1:10" ht="13.35" customHeight="1" x14ac:dyDescent="0.25">
      <c r="A20" s="99" t="s">
        <v>23</v>
      </c>
      <c r="B20" s="100"/>
      <c r="C20" s="100"/>
      <c r="D20" s="100"/>
      <c r="E20" s="177">
        <f>E18*E19</f>
        <v>0</v>
      </c>
      <c r="F20" s="177">
        <f>F18*F19</f>
        <v>0</v>
      </c>
      <c r="G20" s="177">
        <f>G18*G19</f>
        <v>0</v>
      </c>
      <c r="H20" s="177">
        <f>H18*H19</f>
        <v>0</v>
      </c>
      <c r="I20" s="177">
        <f>I18*I19</f>
        <v>0</v>
      </c>
      <c r="J20" s="178"/>
    </row>
    <row r="23" spans="1:10" x14ac:dyDescent="0.25">
      <c r="A23" s="26" t="s">
        <v>24</v>
      </c>
    </row>
    <row r="24" spans="1:10" x14ac:dyDescent="0.25">
      <c r="B24" s="84"/>
      <c r="C24" s="84"/>
      <c r="D24" s="84"/>
      <c r="E24" s="84"/>
      <c r="F24" s="84"/>
      <c r="G24" s="84"/>
      <c r="H24" s="84"/>
      <c r="I24" s="84"/>
      <c r="J24" s="84"/>
    </row>
    <row r="25" spans="1:10" x14ac:dyDescent="0.25">
      <c r="A25" s="85" t="s">
        <v>15</v>
      </c>
      <c r="B25" s="86" t="s">
        <v>16</v>
      </c>
      <c r="C25" s="194" t="s">
        <v>4</v>
      </c>
      <c r="D25" s="87" t="s">
        <v>17</v>
      </c>
      <c r="E25" s="87" t="s">
        <v>41</v>
      </c>
      <c r="F25" s="88" t="s">
        <v>42</v>
      </c>
      <c r="G25" s="88" t="s">
        <v>43</v>
      </c>
      <c r="H25" s="88" t="s">
        <v>44</v>
      </c>
      <c r="I25" s="88" t="s">
        <v>45</v>
      </c>
      <c r="J25" s="88" t="s">
        <v>19</v>
      </c>
    </row>
    <row r="26" spans="1:10" x14ac:dyDescent="0.25">
      <c r="A26" s="89" t="s">
        <v>1</v>
      </c>
      <c r="B26" s="101"/>
      <c r="C26" s="101"/>
      <c r="D26" s="90"/>
      <c r="E26" s="90"/>
      <c r="F26" s="90"/>
      <c r="G26" s="90"/>
      <c r="H26" s="90"/>
      <c r="I26" s="90"/>
      <c r="J26" s="91"/>
    </row>
    <row r="27" spans="1:10" x14ac:dyDescent="0.25">
      <c r="A27" s="92" t="s">
        <v>20</v>
      </c>
      <c r="B27" s="186"/>
      <c r="C27" s="90"/>
      <c r="D27" s="90"/>
      <c r="E27" s="90"/>
      <c r="F27" s="90"/>
      <c r="G27" s="90"/>
      <c r="H27" s="90"/>
      <c r="I27" s="90"/>
      <c r="J27" s="91"/>
    </row>
    <row r="28" spans="1:10" x14ac:dyDescent="0.25">
      <c r="A28" s="99" t="s">
        <v>23</v>
      </c>
      <c r="B28" s="102"/>
      <c r="C28" s="103"/>
      <c r="D28" s="104"/>
      <c r="E28" s="104"/>
      <c r="F28" s="104"/>
      <c r="G28" s="104"/>
      <c r="H28" s="104"/>
      <c r="I28" s="104"/>
      <c r="J28" s="131"/>
    </row>
    <row r="29" spans="1:10" x14ac:dyDescent="0.25">
      <c r="A29" s="27"/>
      <c r="B29" s="105"/>
      <c r="C29" s="105"/>
      <c r="D29" s="105"/>
      <c r="G29" s="106"/>
    </row>
    <row r="31" spans="1:10" x14ac:dyDescent="0.25">
      <c r="A31" s="26" t="s">
        <v>25</v>
      </c>
    </row>
    <row r="32" spans="1:10" x14ac:dyDescent="0.25">
      <c r="B32" s="84"/>
      <c r="C32" s="107"/>
      <c r="D32" s="108"/>
      <c r="E32" s="84"/>
      <c r="F32" s="84"/>
      <c r="G32" s="84"/>
    </row>
    <row r="33" spans="1:11" ht="26.1" customHeight="1" x14ac:dyDescent="0.25">
      <c r="A33" s="85" t="s">
        <v>15</v>
      </c>
      <c r="B33" s="86" t="s">
        <v>16</v>
      </c>
      <c r="C33" s="86" t="s">
        <v>26</v>
      </c>
      <c r="D33" s="87" t="s">
        <v>41</v>
      </c>
      <c r="E33" s="88" t="s">
        <v>42</v>
      </c>
      <c r="F33" s="88" t="s">
        <v>43</v>
      </c>
      <c r="G33" s="88" t="s">
        <v>44</v>
      </c>
      <c r="H33" s="88" t="s">
        <v>45</v>
      </c>
      <c r="I33" s="109" t="s">
        <v>27</v>
      </c>
      <c r="J33" s="84"/>
      <c r="K33" s="84"/>
    </row>
    <row r="34" spans="1:11" x14ac:dyDescent="0.25">
      <c r="A34" s="89" t="s">
        <v>1</v>
      </c>
      <c r="B34" s="101"/>
      <c r="C34" s="101"/>
      <c r="D34" s="101"/>
      <c r="E34" s="101"/>
      <c r="F34" s="101"/>
      <c r="G34" s="101"/>
      <c r="H34" s="101"/>
      <c r="I34" s="110"/>
      <c r="J34" s="84"/>
      <c r="K34" s="84"/>
    </row>
    <row r="35" spans="1:11" x14ac:dyDescent="0.25">
      <c r="A35" s="92" t="s">
        <v>20</v>
      </c>
      <c r="B35" s="186"/>
      <c r="C35" s="111"/>
      <c r="D35" s="111"/>
      <c r="E35" s="111"/>
      <c r="F35" s="111"/>
      <c r="G35" s="111"/>
      <c r="H35" s="111"/>
      <c r="I35" s="112"/>
      <c r="J35" s="84"/>
      <c r="K35" s="84"/>
    </row>
    <row r="36" spans="1:11" x14ac:dyDescent="0.25">
      <c r="A36" s="95" t="s">
        <v>21</v>
      </c>
      <c r="B36" s="113"/>
      <c r="C36" s="192"/>
      <c r="D36" s="192"/>
      <c r="E36" s="192"/>
      <c r="F36" s="192"/>
      <c r="G36" s="192"/>
      <c r="H36" s="192"/>
      <c r="I36" s="193"/>
      <c r="J36" s="84"/>
      <c r="K36" s="84"/>
    </row>
    <row r="37" spans="1:11" x14ac:dyDescent="0.25">
      <c r="A37" s="95" t="s">
        <v>22</v>
      </c>
      <c r="B37" s="113"/>
      <c r="C37" s="146"/>
      <c r="D37" s="146"/>
      <c r="E37" s="146"/>
      <c r="F37" s="146"/>
      <c r="G37" s="146"/>
      <c r="H37" s="146"/>
      <c r="I37" s="132"/>
      <c r="J37" s="84"/>
      <c r="K37" s="84"/>
    </row>
    <row r="38" spans="1:11" x14ac:dyDescent="0.25">
      <c r="A38" s="99" t="s">
        <v>23</v>
      </c>
      <c r="B38" s="114"/>
      <c r="C38" s="135"/>
      <c r="D38" s="135">
        <f>D36*D37</f>
        <v>0</v>
      </c>
      <c r="E38" s="135">
        <f>E36*E37</f>
        <v>0</v>
      </c>
      <c r="F38" s="135">
        <f>F36*F37</f>
        <v>0</v>
      </c>
      <c r="G38" s="135">
        <f>G36*G37</f>
        <v>0</v>
      </c>
      <c r="H38" s="135">
        <f>H36*H37</f>
        <v>0</v>
      </c>
      <c r="I38" s="115"/>
      <c r="J38" s="84"/>
      <c r="K38" s="84"/>
    </row>
    <row r="39" spans="1:11" x14ac:dyDescent="0.25">
      <c r="F39" s="84"/>
      <c r="G39" s="84"/>
    </row>
    <row r="40" spans="1:11" x14ac:dyDescent="0.25">
      <c r="F40" s="84"/>
      <c r="G40" s="84"/>
    </row>
    <row r="41" spans="1:11" x14ac:dyDescent="0.25">
      <c r="A41" s="26" t="s">
        <v>28</v>
      </c>
      <c r="F41" s="84"/>
      <c r="G41" s="84"/>
    </row>
    <row r="42" spans="1:11" x14ac:dyDescent="0.25">
      <c r="B42" s="84"/>
      <c r="C42" s="107"/>
      <c r="D42" s="108"/>
      <c r="E42" s="84"/>
      <c r="F42" s="84"/>
      <c r="G42" s="84"/>
    </row>
    <row r="43" spans="1:11" x14ac:dyDescent="0.25">
      <c r="A43" s="85" t="s">
        <v>15</v>
      </c>
      <c r="B43" s="86" t="s">
        <v>16</v>
      </c>
      <c r="C43" s="86" t="s">
        <v>26</v>
      </c>
      <c r="D43" s="87" t="s">
        <v>41</v>
      </c>
      <c r="E43" s="88" t="s">
        <v>42</v>
      </c>
      <c r="F43" s="88" t="s">
        <v>43</v>
      </c>
      <c r="G43" s="88" t="s">
        <v>44</v>
      </c>
      <c r="H43" s="88" t="s">
        <v>45</v>
      </c>
      <c r="I43" s="109" t="s">
        <v>27</v>
      </c>
      <c r="J43" s="84"/>
      <c r="K43" s="84"/>
    </row>
    <row r="44" spans="1:11" x14ac:dyDescent="0.25">
      <c r="A44" s="89" t="s">
        <v>1</v>
      </c>
      <c r="B44" s="101"/>
      <c r="C44" s="101"/>
      <c r="D44" s="101"/>
      <c r="E44" s="101"/>
      <c r="F44" s="101"/>
      <c r="G44" s="101"/>
      <c r="H44" s="101"/>
      <c r="I44" s="110"/>
      <c r="J44" s="84"/>
      <c r="K44" s="84"/>
    </row>
    <row r="45" spans="1:11" x14ac:dyDescent="0.25">
      <c r="A45" s="92" t="s">
        <v>20</v>
      </c>
      <c r="B45" s="186"/>
      <c r="C45" s="111"/>
      <c r="D45" s="111"/>
      <c r="E45" s="111"/>
      <c r="F45" s="111"/>
      <c r="G45" s="111"/>
      <c r="H45" s="111"/>
      <c r="I45" s="112"/>
      <c r="J45" s="84"/>
      <c r="K45" s="84"/>
    </row>
    <row r="46" spans="1:11" x14ac:dyDescent="0.25">
      <c r="A46" s="99" t="s">
        <v>23</v>
      </c>
      <c r="B46" s="114"/>
      <c r="C46" s="114"/>
      <c r="D46" s="147"/>
      <c r="E46" s="147"/>
      <c r="F46" s="147"/>
      <c r="G46" s="147"/>
      <c r="H46" s="147"/>
      <c r="I46" s="115"/>
      <c r="J46" s="84"/>
      <c r="K46" s="84"/>
    </row>
    <row r="47" spans="1:11" x14ac:dyDescent="0.25">
      <c r="F47" s="84"/>
      <c r="G47" s="84"/>
    </row>
    <row r="48" spans="1:11" x14ac:dyDescent="0.25">
      <c r="F48" s="84"/>
      <c r="G48" s="84"/>
    </row>
    <row r="49" spans="1:7" x14ac:dyDescent="0.25">
      <c r="A49" s="26" t="s">
        <v>29</v>
      </c>
    </row>
    <row r="50" spans="1:7" ht="35.25" customHeight="1" x14ac:dyDescent="0.25">
      <c r="A50" s="63" t="s">
        <v>1</v>
      </c>
      <c r="B50" s="64" t="s">
        <v>2</v>
      </c>
      <c r="C50" s="64" t="s">
        <v>3</v>
      </c>
      <c r="D50" s="194" t="s">
        <v>4</v>
      </c>
      <c r="E50" s="65" t="s">
        <v>5</v>
      </c>
    </row>
    <row r="51" spans="1:7" x14ac:dyDescent="0.25">
      <c r="A51" s="66" t="s">
        <v>6</v>
      </c>
      <c r="B51" s="67"/>
      <c r="C51" s="67"/>
      <c r="D51" s="67"/>
      <c r="E51" s="68">
        <f>SUM(B51:D51)</f>
        <v>0</v>
      </c>
    </row>
    <row r="52" spans="1:7" x14ac:dyDescent="0.25">
      <c r="A52" s="71" t="s">
        <v>9</v>
      </c>
      <c r="B52" s="72"/>
      <c r="C52" s="116"/>
      <c r="D52" s="116"/>
      <c r="E52" s="73" t="str">
        <f>CONCATENATE(COUNTA(A50:E50)-2, "-YEAR")</f>
        <v>3-YEAR</v>
      </c>
    </row>
    <row r="53" spans="1:7" x14ac:dyDescent="0.25">
      <c r="A53" s="74" t="s">
        <v>10</v>
      </c>
      <c r="B53" s="74"/>
      <c r="C53" s="117"/>
      <c r="D53" s="117"/>
      <c r="E53" s="73" t="s">
        <v>11</v>
      </c>
    </row>
    <row r="54" spans="1:7" x14ac:dyDescent="0.25">
      <c r="A54" s="118" t="s">
        <v>12</v>
      </c>
      <c r="B54" s="81"/>
      <c r="C54" s="82" t="str">
        <f>IFERROR(C51/B51-1, "")</f>
        <v/>
      </c>
      <c r="D54" s="82" t="str">
        <f>IFERROR(D51/C51-1, "")</f>
        <v/>
      </c>
      <c r="E54" s="83" t="str">
        <f>IFERROR(ROUND((D51/B51)^(1/(COUNTA(A50-E50)-3)),2)-1, "")</f>
        <v/>
      </c>
    </row>
    <row r="57" spans="1:7" x14ac:dyDescent="0.25">
      <c r="A57" s="33" t="s">
        <v>30</v>
      </c>
    </row>
    <row r="59" spans="1:7" x14ac:dyDescent="0.25">
      <c r="A59" s="119" t="s">
        <v>31</v>
      </c>
    </row>
    <row r="60" spans="1:7" x14ac:dyDescent="0.25">
      <c r="A60" s="145"/>
      <c r="B60" s="33"/>
      <c r="C60" s="33"/>
    </row>
    <row r="61" spans="1:7" x14ac:dyDescent="0.25">
      <c r="A61" s="120" t="s">
        <v>16</v>
      </c>
      <c r="B61" s="87" t="s">
        <v>41</v>
      </c>
      <c r="C61" s="88" t="s">
        <v>42</v>
      </c>
      <c r="D61" s="88" t="s">
        <v>43</v>
      </c>
      <c r="E61" s="88" t="s">
        <v>44</v>
      </c>
      <c r="F61" s="88" t="s">
        <v>45</v>
      </c>
      <c r="G61" s="88" t="s">
        <v>32</v>
      </c>
    </row>
    <row r="62" spans="1:7" x14ac:dyDescent="0.25">
      <c r="A62" s="92" t="s">
        <v>23</v>
      </c>
      <c r="B62" s="121"/>
      <c r="C62" s="121"/>
      <c r="D62" s="121"/>
      <c r="E62" s="121"/>
      <c r="F62" s="121"/>
      <c r="G62" s="122"/>
    </row>
    <row r="63" spans="1:7" x14ac:dyDescent="0.25">
      <c r="A63" s="123" t="s">
        <v>5</v>
      </c>
      <c r="B63" s="124">
        <f>SUM(B61:B62)</f>
        <v>0</v>
      </c>
      <c r="C63" s="124">
        <f>SUM(C61:C62)</f>
        <v>0</v>
      </c>
      <c r="D63" s="124">
        <f>SUM(D61:D62)</f>
        <v>0</v>
      </c>
      <c r="E63" s="124">
        <f>SUM(E61:E62)</f>
        <v>0</v>
      </c>
      <c r="F63" s="124">
        <f>SUM(F61:F62)</f>
        <v>0</v>
      </c>
      <c r="G63" s="125">
        <f>SUM(B63:B63)</f>
        <v>0</v>
      </c>
    </row>
    <row r="64" spans="1:7" x14ac:dyDescent="0.25">
      <c r="A64" s="33"/>
      <c r="B64" s="126"/>
      <c r="C64" s="126"/>
    </row>
    <row r="65" spans="1:7" x14ac:dyDescent="0.25">
      <c r="A65" s="119" t="s">
        <v>33</v>
      </c>
      <c r="B65" s="119"/>
    </row>
    <row r="66" spans="1:7" x14ac:dyDescent="0.25">
      <c r="B66" s="84"/>
      <c r="C66" s="84"/>
    </row>
    <row r="67" spans="1:7" x14ac:dyDescent="0.25">
      <c r="A67" s="120" t="s">
        <v>16</v>
      </c>
      <c r="B67" s="87" t="s">
        <v>41</v>
      </c>
      <c r="C67" s="88" t="s">
        <v>42</v>
      </c>
      <c r="D67" s="88" t="s">
        <v>43</v>
      </c>
      <c r="E67" s="88" t="s">
        <v>44</v>
      </c>
      <c r="F67" s="88" t="s">
        <v>45</v>
      </c>
      <c r="G67" s="88" t="s">
        <v>32</v>
      </c>
    </row>
    <row r="68" spans="1:7" x14ac:dyDescent="0.25">
      <c r="A68" s="92" t="s">
        <v>23</v>
      </c>
      <c r="B68" s="121"/>
      <c r="C68" s="121"/>
      <c r="D68" s="121"/>
      <c r="E68" s="121"/>
      <c r="F68" s="121"/>
      <c r="G68" s="122"/>
    </row>
    <row r="69" spans="1:7" x14ac:dyDescent="0.25">
      <c r="A69" s="123" t="s">
        <v>5</v>
      </c>
      <c r="B69" s="124">
        <f>SUM(B67:B68)</f>
        <v>0</v>
      </c>
      <c r="C69" s="124">
        <f>SUM(C67:C68)</f>
        <v>0</v>
      </c>
      <c r="D69" s="124">
        <f>SUM(D67:D68)</f>
        <v>0</v>
      </c>
      <c r="E69" s="124">
        <f>SUM(E67:E68)</f>
        <v>0</v>
      </c>
      <c r="F69" s="124">
        <f>SUM(F67:F68)</f>
        <v>0</v>
      </c>
      <c r="G69" s="125">
        <f>SUM(G68:G68)</f>
        <v>0</v>
      </c>
    </row>
    <row r="71" spans="1:7" x14ac:dyDescent="0.25">
      <c r="A71" s="120" t="s">
        <v>16</v>
      </c>
      <c r="B71" s="87" t="s">
        <v>41</v>
      </c>
      <c r="C71" s="88" t="s">
        <v>42</v>
      </c>
      <c r="D71" s="88" t="s">
        <v>43</v>
      </c>
      <c r="E71" s="88" t="s">
        <v>44</v>
      </c>
      <c r="F71" s="88" t="s">
        <v>45</v>
      </c>
      <c r="G71" s="88" t="s">
        <v>32</v>
      </c>
    </row>
    <row r="72" spans="1:7" x14ac:dyDescent="0.25">
      <c r="A72" s="123" t="s">
        <v>34</v>
      </c>
      <c r="B72" s="124">
        <f t="shared" ref="B72:G72" si="0">B63-B69</f>
        <v>0</v>
      </c>
      <c r="C72" s="124">
        <f t="shared" si="0"/>
        <v>0</v>
      </c>
      <c r="D72" s="124">
        <f t="shared" si="0"/>
        <v>0</v>
      </c>
      <c r="E72" s="124">
        <f t="shared" si="0"/>
        <v>0</v>
      </c>
      <c r="F72" s="124">
        <f t="shared" si="0"/>
        <v>0</v>
      </c>
      <c r="G72" s="125">
        <f t="shared" si="0"/>
        <v>0</v>
      </c>
    </row>
    <row r="75" spans="1:7" x14ac:dyDescent="0.25">
      <c r="A75" s="33" t="s">
        <v>35</v>
      </c>
      <c r="B75" s="33"/>
    </row>
    <row r="77" spans="1:7" x14ac:dyDescent="0.25">
      <c r="A77" s="119" t="s">
        <v>31</v>
      </c>
    </row>
    <row r="78" spans="1:7" x14ac:dyDescent="0.25">
      <c r="B78" s="84"/>
      <c r="C78" s="84"/>
    </row>
    <row r="79" spans="1:7" x14ac:dyDescent="0.25">
      <c r="A79" s="127" t="s">
        <v>36</v>
      </c>
      <c r="B79" s="87" t="s">
        <v>41</v>
      </c>
      <c r="C79" s="88" t="s">
        <v>42</v>
      </c>
      <c r="D79" s="88" t="s">
        <v>43</v>
      </c>
      <c r="E79" s="88" t="s">
        <v>44</v>
      </c>
      <c r="F79" s="88" t="s">
        <v>45</v>
      </c>
      <c r="G79" s="88" t="s">
        <v>32</v>
      </c>
    </row>
    <row r="80" spans="1:7" x14ac:dyDescent="0.25">
      <c r="A80" s="92" t="s">
        <v>37</v>
      </c>
      <c r="B80" s="121"/>
      <c r="C80" s="121"/>
      <c r="D80" s="121"/>
      <c r="E80" s="121"/>
      <c r="F80" s="121"/>
      <c r="G80" s="122"/>
    </row>
    <row r="81" spans="1:9" x14ac:dyDescent="0.25">
      <c r="A81" s="92" t="s">
        <v>38</v>
      </c>
      <c r="B81" s="121"/>
      <c r="C81" s="121"/>
      <c r="D81" s="121"/>
      <c r="E81" s="121"/>
      <c r="F81" s="121"/>
      <c r="G81" s="122"/>
    </row>
    <row r="82" spans="1:9" x14ac:dyDescent="0.25">
      <c r="A82" s="123" t="s">
        <v>5</v>
      </c>
      <c r="B82" s="124">
        <f t="shared" ref="B82:G82" si="1">SUM(B80:B81)</f>
        <v>0</v>
      </c>
      <c r="C82" s="124">
        <f t="shared" si="1"/>
        <v>0</v>
      </c>
      <c r="D82" s="124">
        <f t="shared" si="1"/>
        <v>0</v>
      </c>
      <c r="E82" s="124">
        <f t="shared" si="1"/>
        <v>0</v>
      </c>
      <c r="F82" s="124">
        <f t="shared" si="1"/>
        <v>0</v>
      </c>
      <c r="G82" s="125">
        <f t="shared" si="1"/>
        <v>0</v>
      </c>
    </row>
    <row r="83" spans="1:9" x14ac:dyDescent="0.25">
      <c r="A83" s="33"/>
      <c r="B83" s="33"/>
      <c r="C83" s="126"/>
      <c r="I83" s="84"/>
    </row>
    <row r="84" spans="1:9" x14ac:dyDescent="0.25">
      <c r="A84" s="119" t="s">
        <v>33</v>
      </c>
    </row>
    <row r="85" spans="1:9" x14ac:dyDescent="0.25">
      <c r="B85" s="84"/>
      <c r="C85" s="84"/>
    </row>
    <row r="86" spans="1:9" x14ac:dyDescent="0.25">
      <c r="A86" s="120" t="s">
        <v>36</v>
      </c>
      <c r="B86" s="87" t="s">
        <v>41</v>
      </c>
      <c r="C86" s="88" t="s">
        <v>42</v>
      </c>
      <c r="D86" s="88" t="s">
        <v>43</v>
      </c>
      <c r="E86" s="88" t="s">
        <v>44</v>
      </c>
      <c r="F86" s="88" t="s">
        <v>45</v>
      </c>
      <c r="G86" s="88" t="s">
        <v>32</v>
      </c>
    </row>
    <row r="87" spans="1:9" x14ac:dyDescent="0.25">
      <c r="A87" s="128" t="s">
        <v>39</v>
      </c>
      <c r="B87" s="121"/>
      <c r="C87" s="121"/>
      <c r="D87" s="121"/>
      <c r="E87" s="121"/>
      <c r="F87" s="121"/>
      <c r="G87" s="122"/>
    </row>
    <row r="88" spans="1:9" x14ac:dyDescent="0.25">
      <c r="A88" s="92" t="s">
        <v>38</v>
      </c>
      <c r="B88" s="121"/>
      <c r="C88" s="121"/>
      <c r="D88" s="121"/>
      <c r="E88" s="121"/>
      <c r="F88" s="121"/>
      <c r="G88" s="122"/>
    </row>
    <row r="89" spans="1:9" x14ac:dyDescent="0.25">
      <c r="A89" s="123" t="s">
        <v>5</v>
      </c>
      <c r="B89" s="124">
        <f t="shared" ref="B89:G89" si="2">SUM(B87:B88)</f>
        <v>0</v>
      </c>
      <c r="C89" s="124">
        <f t="shared" si="2"/>
        <v>0</v>
      </c>
      <c r="D89" s="124">
        <f t="shared" si="2"/>
        <v>0</v>
      </c>
      <c r="E89" s="124">
        <f t="shared" si="2"/>
        <v>0</v>
      </c>
      <c r="F89" s="124">
        <f t="shared" si="2"/>
        <v>0</v>
      </c>
      <c r="G89" s="125">
        <f t="shared" si="2"/>
        <v>0</v>
      </c>
    </row>
    <row r="91" spans="1:9" x14ac:dyDescent="0.25">
      <c r="A91" s="120" t="s">
        <v>16</v>
      </c>
      <c r="B91" s="87" t="s">
        <v>41</v>
      </c>
      <c r="C91" s="88" t="s">
        <v>42</v>
      </c>
      <c r="D91" s="88" t="s">
        <v>43</v>
      </c>
      <c r="E91" s="88" t="s">
        <v>44</v>
      </c>
      <c r="F91" s="88" t="s">
        <v>45</v>
      </c>
      <c r="G91" s="88" t="s">
        <v>32</v>
      </c>
    </row>
    <row r="92" spans="1:9" x14ac:dyDescent="0.25">
      <c r="A92" s="123" t="s">
        <v>40</v>
      </c>
      <c r="B92" s="129">
        <f t="shared" ref="B92:G92" si="3">B82-B89</f>
        <v>0</v>
      </c>
      <c r="C92" s="129">
        <f t="shared" si="3"/>
        <v>0</v>
      </c>
      <c r="D92" s="129">
        <f t="shared" si="3"/>
        <v>0</v>
      </c>
      <c r="E92" s="129">
        <f t="shared" si="3"/>
        <v>0</v>
      </c>
      <c r="F92" s="129">
        <f t="shared" si="3"/>
        <v>0</v>
      </c>
      <c r="G92" s="130">
        <f t="shared" si="3"/>
        <v>0</v>
      </c>
    </row>
    <row r="95" spans="1:9" x14ac:dyDescent="0.25">
      <c r="A95" s="33" t="s">
        <v>35</v>
      </c>
      <c r="B95" s="33"/>
    </row>
    <row r="97" spans="1:9" x14ac:dyDescent="0.25">
      <c r="A97" s="119" t="s">
        <v>31</v>
      </c>
    </row>
    <row r="98" spans="1:9" x14ac:dyDescent="0.25">
      <c r="B98" s="84"/>
      <c r="C98" s="84"/>
    </row>
    <row r="99" spans="1:9" x14ac:dyDescent="0.25">
      <c r="A99" s="127" t="s">
        <v>36</v>
      </c>
      <c r="B99" s="87" t="s">
        <v>41</v>
      </c>
      <c r="C99" s="88" t="s">
        <v>42</v>
      </c>
      <c r="D99" s="88" t="s">
        <v>43</v>
      </c>
      <c r="E99" s="88" t="s">
        <v>44</v>
      </c>
      <c r="F99" s="88" t="s">
        <v>45</v>
      </c>
      <c r="G99" s="88" t="s">
        <v>32</v>
      </c>
    </row>
    <row r="100" spans="1:9" x14ac:dyDescent="0.25">
      <c r="A100" s="92" t="s">
        <v>37</v>
      </c>
      <c r="B100" s="121"/>
      <c r="C100" s="121"/>
      <c r="D100" s="121"/>
      <c r="E100" s="121"/>
      <c r="F100" s="121"/>
      <c r="G100" s="122"/>
    </row>
    <row r="101" spans="1:9" x14ac:dyDescent="0.25">
      <c r="A101" s="123" t="s">
        <v>5</v>
      </c>
      <c r="B101" s="124">
        <f>SUM(B99:B100)</f>
        <v>0</v>
      </c>
      <c r="C101" s="124">
        <f>SUM(C99:C100)</f>
        <v>0</v>
      </c>
      <c r="D101" s="124">
        <f>SUM(D99:D100)</f>
        <v>0</v>
      </c>
      <c r="E101" s="124">
        <f>SUM(E99:E100)</f>
        <v>0</v>
      </c>
      <c r="F101" s="124">
        <f>SUM(F99:F100)</f>
        <v>0</v>
      </c>
      <c r="G101" s="125">
        <f>SUM(G100:G100)</f>
        <v>0</v>
      </c>
    </row>
    <row r="102" spans="1:9" x14ac:dyDescent="0.25">
      <c r="A102" s="33"/>
      <c r="B102" s="126"/>
      <c r="C102" s="126"/>
    </row>
    <row r="103" spans="1:9" x14ac:dyDescent="0.25">
      <c r="A103" s="119" t="s">
        <v>33</v>
      </c>
      <c r="B103" s="119"/>
    </row>
    <row r="104" spans="1:9" x14ac:dyDescent="0.25">
      <c r="B104" s="84"/>
      <c r="C104" s="84"/>
    </row>
    <row r="105" spans="1:9" x14ac:dyDescent="0.25">
      <c r="A105" s="120" t="s">
        <v>36</v>
      </c>
      <c r="B105" s="87" t="s">
        <v>41</v>
      </c>
      <c r="C105" s="88" t="s">
        <v>42</v>
      </c>
      <c r="D105" s="88" t="s">
        <v>43</v>
      </c>
      <c r="E105" s="88" t="s">
        <v>44</v>
      </c>
      <c r="F105" s="88" t="s">
        <v>45</v>
      </c>
      <c r="G105" s="88" t="s">
        <v>32</v>
      </c>
    </row>
    <row r="106" spans="1:9" x14ac:dyDescent="0.25">
      <c r="A106" s="128" t="s">
        <v>39</v>
      </c>
      <c r="B106" s="121"/>
      <c r="C106" s="121"/>
      <c r="D106" s="121"/>
      <c r="E106" s="121"/>
      <c r="F106" s="121"/>
      <c r="G106" s="122"/>
    </row>
    <row r="107" spans="1:9" x14ac:dyDescent="0.25">
      <c r="A107" s="123" t="s">
        <v>5</v>
      </c>
      <c r="B107" s="124">
        <f>SUM(B105:B106)</f>
        <v>0</v>
      </c>
      <c r="C107" s="124">
        <f>SUM(C105:C106)</f>
        <v>0</v>
      </c>
      <c r="D107" s="124">
        <f>SUM(D105:D106)</f>
        <v>0</v>
      </c>
      <c r="E107" s="124">
        <f>SUM(E105:E106)</f>
        <v>0</v>
      </c>
      <c r="F107" s="124">
        <f>SUM(F105:F106)</f>
        <v>0</v>
      </c>
      <c r="G107" s="125">
        <f>SUM(G106:G106)</f>
        <v>0</v>
      </c>
    </row>
    <row r="108" spans="1:9" x14ac:dyDescent="0.25">
      <c r="A108" s="33"/>
      <c r="B108" s="126"/>
      <c r="C108" s="126"/>
      <c r="I108" s="84"/>
    </row>
    <row r="109" spans="1:9" x14ac:dyDescent="0.25">
      <c r="A109" s="120" t="s">
        <v>16</v>
      </c>
      <c r="B109" s="87" t="s">
        <v>41</v>
      </c>
      <c r="C109" s="88" t="s">
        <v>42</v>
      </c>
      <c r="D109" s="88" t="s">
        <v>43</v>
      </c>
      <c r="E109" s="88" t="s">
        <v>44</v>
      </c>
      <c r="F109" s="88" t="s">
        <v>45</v>
      </c>
      <c r="G109" s="88" t="s">
        <v>32</v>
      </c>
    </row>
    <row r="110" spans="1:9" x14ac:dyDescent="0.25">
      <c r="A110" s="123" t="s">
        <v>40</v>
      </c>
      <c r="B110" s="124">
        <f t="shared" ref="B110:G110" si="4">B101-B107</f>
        <v>0</v>
      </c>
      <c r="C110" s="124">
        <f t="shared" si="4"/>
        <v>0</v>
      </c>
      <c r="D110" s="124">
        <f t="shared" si="4"/>
        <v>0</v>
      </c>
      <c r="E110" s="124">
        <f t="shared" si="4"/>
        <v>0</v>
      </c>
      <c r="F110" s="124">
        <f t="shared" si="4"/>
        <v>0</v>
      </c>
      <c r="G110" s="125">
        <f t="shared" si="4"/>
        <v>0</v>
      </c>
    </row>
    <row r="112" spans="1:9" x14ac:dyDescent="0.25">
      <c r="G112" s="84"/>
      <c r="H112" s="84"/>
    </row>
    <row r="113" spans="7:8" x14ac:dyDescent="0.25">
      <c r="G113" s="84"/>
      <c r="H113" s="84"/>
    </row>
    <row r="114" spans="7:8" x14ac:dyDescent="0.25">
      <c r="G114" s="84"/>
    </row>
  </sheetData>
  <dataConsolidate/>
  <phoneticPr fontId="39" type="noConversion"/>
  <conditionalFormatting sqref="G29">
    <cfRule type="cellIs" dxfId="931" priority="1" operator="lessThan">
      <formula>$J$56*0.85</formula>
    </cfRule>
  </conditionalFormatting>
  <pageMargins left="0.7" right="0.7" top="0.75" bottom="0.75" header="0.3" footer="0.3"/>
  <pageSetup orientation="portrait"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0356C-51CC-48BC-9CA6-B7385CD4879A}">
  <sheetPr codeName="Sheet2"/>
  <dimension ref="B2:O22"/>
  <sheetViews>
    <sheetView showGridLines="0" zoomScaleNormal="100" workbookViewId="0"/>
  </sheetViews>
  <sheetFormatPr defaultColWidth="9.28515625" defaultRowHeight="15" x14ac:dyDescent="0.25"/>
  <cols>
    <col min="1" max="1" width="9.28515625" style="26"/>
    <col min="2" max="2" width="21.42578125" style="26" customWidth="1"/>
    <col min="3" max="3" width="55.42578125" style="26" customWidth="1"/>
    <col min="4" max="4" width="75.28515625" style="26" customWidth="1"/>
    <col min="5" max="5" width="3" style="26" customWidth="1"/>
    <col min="6" max="6" width="9.28515625" style="26" customWidth="1"/>
    <col min="7" max="12" width="9.28515625" style="26"/>
    <col min="13" max="17" width="11.28515625" style="26" customWidth="1"/>
    <col min="18" max="18" width="15.28515625" style="26" customWidth="1"/>
    <col min="19" max="19" width="13.42578125" style="26" customWidth="1"/>
    <col min="20" max="20" width="13.7109375" style="26" customWidth="1"/>
    <col min="21" max="16384" width="9.28515625" style="26"/>
  </cols>
  <sheetData>
    <row r="2" spans="2:11" x14ac:dyDescent="0.25">
      <c r="B2" s="323" t="s">
        <v>46</v>
      </c>
      <c r="C2" s="324"/>
      <c r="D2" s="325"/>
      <c r="E2" s="25"/>
    </row>
    <row r="3" spans="2:11" ht="15.75" thickBot="1" x14ac:dyDescent="0.3">
      <c r="F3" s="22"/>
      <c r="G3" s="22"/>
      <c r="H3" s="22"/>
      <c r="I3" s="22"/>
      <c r="J3" s="22"/>
      <c r="K3" s="22"/>
    </row>
    <row r="4" spans="2:11" ht="207" customHeight="1" x14ac:dyDescent="0.25">
      <c r="B4" s="327" t="s">
        <v>47</v>
      </c>
      <c r="C4" s="328"/>
      <c r="D4" s="329"/>
      <c r="E4" s="27"/>
      <c r="F4" s="343"/>
      <c r="G4" s="344"/>
      <c r="H4" s="344"/>
      <c r="I4" s="344"/>
      <c r="J4" s="344"/>
      <c r="K4" s="345"/>
    </row>
    <row r="5" spans="2:11" ht="149.25" customHeight="1" thickBot="1" x14ac:dyDescent="0.3">
      <c r="B5" s="330"/>
      <c r="C5" s="331"/>
      <c r="D5" s="332"/>
      <c r="E5" s="27"/>
      <c r="F5" s="346"/>
      <c r="G5" s="347"/>
      <c r="H5" s="347"/>
      <c r="I5" s="347"/>
      <c r="J5" s="347"/>
      <c r="K5" s="348"/>
    </row>
    <row r="6" spans="2:11" ht="15.75" thickBot="1" x14ac:dyDescent="0.3"/>
    <row r="7" spans="2:11" ht="43.5" customHeight="1" x14ac:dyDescent="0.25">
      <c r="B7" s="28" t="s">
        <v>48</v>
      </c>
      <c r="C7" s="29" t="s">
        <v>49</v>
      </c>
      <c r="D7" s="333" t="s">
        <v>50</v>
      </c>
      <c r="E7" s="334"/>
      <c r="F7" s="333" t="s">
        <v>51</v>
      </c>
      <c r="G7" s="335"/>
      <c r="H7" s="335"/>
      <c r="I7" s="335"/>
      <c r="J7" s="335"/>
      <c r="K7" s="336"/>
    </row>
    <row r="8" spans="2:11" ht="69" customHeight="1" x14ac:dyDescent="0.25">
      <c r="B8" s="31" t="s">
        <v>52</v>
      </c>
      <c r="C8" s="23" t="s">
        <v>53</v>
      </c>
      <c r="D8" s="314" t="s">
        <v>54</v>
      </c>
      <c r="E8" s="318"/>
      <c r="F8" s="314" t="s">
        <v>55</v>
      </c>
      <c r="G8" s="315"/>
      <c r="H8" s="315"/>
      <c r="I8" s="315"/>
      <c r="J8" s="315"/>
      <c r="K8" s="316"/>
    </row>
    <row r="9" spans="2:11" ht="79.349999999999994" customHeight="1" x14ac:dyDescent="0.25">
      <c r="B9" s="31" t="s">
        <v>56</v>
      </c>
      <c r="C9" s="23" t="s">
        <v>57</v>
      </c>
      <c r="D9" s="314" t="s">
        <v>58</v>
      </c>
      <c r="E9" s="318"/>
      <c r="F9" s="314" t="s">
        <v>59</v>
      </c>
      <c r="G9" s="315"/>
      <c r="H9" s="315"/>
      <c r="I9" s="315"/>
      <c r="J9" s="315"/>
      <c r="K9" s="316"/>
    </row>
    <row r="10" spans="2:11" ht="134.1" customHeight="1" x14ac:dyDescent="0.25">
      <c r="B10" s="31" t="s">
        <v>60</v>
      </c>
      <c r="C10" s="23" t="s">
        <v>61</v>
      </c>
      <c r="D10" s="314" t="s">
        <v>62</v>
      </c>
      <c r="E10" s="318"/>
      <c r="F10" s="314" t="s">
        <v>63</v>
      </c>
      <c r="G10" s="315"/>
      <c r="H10" s="315"/>
      <c r="I10" s="315"/>
      <c r="J10" s="315"/>
      <c r="K10" s="316"/>
    </row>
    <row r="11" spans="2:11" ht="75" customHeight="1" x14ac:dyDescent="0.25">
      <c r="B11" s="31" t="s">
        <v>64</v>
      </c>
      <c r="C11" s="23" t="s">
        <v>65</v>
      </c>
      <c r="D11" s="314" t="s">
        <v>66</v>
      </c>
      <c r="E11" s="318"/>
      <c r="F11" s="314" t="s">
        <v>67</v>
      </c>
      <c r="G11" s="315"/>
      <c r="H11" s="315"/>
      <c r="I11" s="315"/>
      <c r="J11" s="315"/>
      <c r="K11" s="316"/>
    </row>
    <row r="12" spans="2:11" ht="75" customHeight="1" x14ac:dyDescent="0.25">
      <c r="B12" s="31" t="s">
        <v>68</v>
      </c>
      <c r="C12" s="23" t="s">
        <v>69</v>
      </c>
      <c r="D12" s="314" t="s">
        <v>70</v>
      </c>
      <c r="E12" s="318"/>
      <c r="F12" s="314" t="s">
        <v>71</v>
      </c>
      <c r="G12" s="315"/>
      <c r="H12" s="315"/>
      <c r="I12" s="315"/>
      <c r="J12" s="315"/>
      <c r="K12" s="316"/>
    </row>
    <row r="13" spans="2:11" ht="42.75" customHeight="1" thickBot="1" x14ac:dyDescent="0.3">
      <c r="B13" s="32" t="s">
        <v>72</v>
      </c>
      <c r="C13" s="30" t="s">
        <v>73</v>
      </c>
      <c r="D13" s="319" t="s">
        <v>74</v>
      </c>
      <c r="E13" s="320"/>
      <c r="F13" s="319"/>
      <c r="G13" s="321"/>
      <c r="H13" s="321"/>
      <c r="I13" s="321"/>
      <c r="J13" s="321"/>
      <c r="K13" s="322"/>
    </row>
    <row r="14" spans="2:11" ht="10.35" customHeight="1" x14ac:dyDescent="0.25"/>
    <row r="15" spans="2:11" x14ac:dyDescent="0.25">
      <c r="B15" s="317" t="s">
        <v>75</v>
      </c>
      <c r="C15" s="317"/>
      <c r="D15" s="317"/>
      <c r="E15" s="317"/>
      <c r="F15" s="317"/>
      <c r="G15" s="317"/>
      <c r="H15" s="317"/>
      <c r="I15" s="317"/>
      <c r="J15" s="317"/>
      <c r="K15" s="317"/>
    </row>
    <row r="16" spans="2:11" ht="15.75" thickBot="1" x14ac:dyDescent="0.3"/>
    <row r="17" spans="2:15" x14ac:dyDescent="0.25">
      <c r="B17" s="28" t="s">
        <v>48</v>
      </c>
      <c r="C17" s="342" t="s">
        <v>49</v>
      </c>
      <c r="D17" s="342"/>
      <c r="E17" s="342"/>
      <c r="F17" s="339" t="s">
        <v>51</v>
      </c>
      <c r="G17" s="339"/>
      <c r="H17" s="339"/>
      <c r="I17" s="339"/>
      <c r="J17" s="339"/>
      <c r="K17" s="340"/>
    </row>
    <row r="18" spans="2:15" ht="44.25" customHeight="1" thickBot="1" x14ac:dyDescent="0.3">
      <c r="B18" s="32" t="s">
        <v>76</v>
      </c>
      <c r="C18" s="341" t="s">
        <v>77</v>
      </c>
      <c r="D18" s="341"/>
      <c r="E18" s="341"/>
      <c r="F18" s="337"/>
      <c r="G18" s="337"/>
      <c r="H18" s="337"/>
      <c r="I18" s="337"/>
      <c r="J18" s="337"/>
      <c r="K18" s="338"/>
    </row>
    <row r="20" spans="2:15" ht="30.75" customHeight="1" x14ac:dyDescent="0.25">
      <c r="B20" s="326" t="s">
        <v>78</v>
      </c>
      <c r="C20" s="326"/>
      <c r="D20" s="326"/>
      <c r="E20" s="326"/>
      <c r="F20" s="326"/>
      <c r="G20" s="326"/>
      <c r="H20" s="326"/>
      <c r="I20" s="326"/>
      <c r="J20" s="326"/>
      <c r="K20" s="326"/>
    </row>
    <row r="22" spans="2:15" x14ac:dyDescent="0.25">
      <c r="O22" s="26" t="s">
        <v>16</v>
      </c>
    </row>
  </sheetData>
  <sheetProtection algorithmName="SHA-512" hashValue="ar3x523kwv0OBsd61X3LoNPLpGTpwPamnEV9LmF8ijxhthyvqtVU5GOWlJTm1ZpkPdp1HkCu/7Qus7xRkUEvVQ==" saltValue="i2UXTkuSP2MjHN7k8ecmpQ==" spinCount="100000" sheet="1" objects="1" scenarios="1"/>
  <mergeCells count="23">
    <mergeCell ref="B2:D2"/>
    <mergeCell ref="B20:K20"/>
    <mergeCell ref="B4:D5"/>
    <mergeCell ref="D7:E7"/>
    <mergeCell ref="D8:E8"/>
    <mergeCell ref="D9:E9"/>
    <mergeCell ref="D10:E10"/>
    <mergeCell ref="D11:E11"/>
    <mergeCell ref="F9:K9"/>
    <mergeCell ref="F8:K8"/>
    <mergeCell ref="F7:K7"/>
    <mergeCell ref="F18:K18"/>
    <mergeCell ref="F17:K17"/>
    <mergeCell ref="C18:E18"/>
    <mergeCell ref="C17:E17"/>
    <mergeCell ref="F4:K5"/>
    <mergeCell ref="F10:K10"/>
    <mergeCell ref="B15:K15"/>
    <mergeCell ref="D12:E12"/>
    <mergeCell ref="D13:E13"/>
    <mergeCell ref="F13:K13"/>
    <mergeCell ref="F12:K12"/>
    <mergeCell ref="F11:K11"/>
  </mergeCells>
  <phoneticPr fontId="9" type="noConversion"/>
  <pageMargins left="0.7" right="0.7" top="0.75" bottom="0.75" header="0.3" footer="0.3"/>
  <pageSetup paperSize="5"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2" r:id="rId4" name="Button 2">
              <controlPr defaultSize="0" print="0" autoFill="0" autoPict="0" macro="[0]!add_MEG_main">
                <anchor moveWithCells="1" sizeWithCells="1">
                  <from>
                    <xdr:col>5</xdr:col>
                    <xdr:colOff>133350</xdr:colOff>
                    <xdr:row>3</xdr:row>
                    <xdr:rowOff>1181100</xdr:rowOff>
                  </from>
                  <to>
                    <xdr:col>7</xdr:col>
                    <xdr:colOff>514350</xdr:colOff>
                    <xdr:row>3</xdr:row>
                    <xdr:rowOff>1638300</xdr:rowOff>
                  </to>
                </anchor>
              </controlPr>
            </control>
          </mc:Choice>
        </mc:AlternateContent>
        <mc:AlternateContent xmlns:mc="http://schemas.openxmlformats.org/markup-compatibility/2006">
          <mc:Choice Requires="x14">
            <control shapeId="15363" r:id="rId5" name="Button 3">
              <controlPr defaultSize="0" print="0" autoFill="0" autoPict="0" macro="[0]!add_dy.add_dy">
                <anchor moveWithCells="1" sizeWithCells="1">
                  <from>
                    <xdr:col>8</xdr:col>
                    <xdr:colOff>95250</xdr:colOff>
                    <xdr:row>3</xdr:row>
                    <xdr:rowOff>1181100</xdr:rowOff>
                  </from>
                  <to>
                    <xdr:col>10</xdr:col>
                    <xdr:colOff>476250</xdr:colOff>
                    <xdr:row>3</xdr:row>
                    <xdr:rowOff>1638300</xdr:rowOff>
                  </to>
                </anchor>
              </controlPr>
            </control>
          </mc:Choice>
        </mc:AlternateContent>
        <mc:AlternateContent xmlns:mc="http://schemas.openxmlformats.org/markup-compatibility/2006">
          <mc:Choice Requires="x14">
            <control shapeId="15364" r:id="rId6" name="Button 4">
              <controlPr defaultSize="0" print="0" autoFill="0" autoPict="0" macro="[0]!delete_meg">
                <anchor moveWithCells="1" sizeWithCells="1">
                  <from>
                    <xdr:col>5</xdr:col>
                    <xdr:colOff>133350</xdr:colOff>
                    <xdr:row>3</xdr:row>
                    <xdr:rowOff>2457450</xdr:rowOff>
                  </from>
                  <to>
                    <xdr:col>7</xdr:col>
                    <xdr:colOff>514350</xdr:colOff>
                    <xdr:row>4</xdr:row>
                    <xdr:rowOff>285750</xdr:rowOff>
                  </to>
                </anchor>
              </controlPr>
            </control>
          </mc:Choice>
        </mc:AlternateContent>
        <mc:AlternateContent xmlns:mc="http://schemas.openxmlformats.org/markup-compatibility/2006">
          <mc:Choice Requires="x14">
            <control shapeId="15368" r:id="rId7" name="Button 8">
              <controlPr defaultSize="0" print="0" autoFill="0" autoPict="0" macro="[0]!delete_dy.delete_dy">
                <anchor moveWithCells="1" sizeWithCells="1">
                  <from>
                    <xdr:col>8</xdr:col>
                    <xdr:colOff>95250</xdr:colOff>
                    <xdr:row>3</xdr:row>
                    <xdr:rowOff>2457450</xdr:rowOff>
                  </from>
                  <to>
                    <xdr:col>10</xdr:col>
                    <xdr:colOff>476250</xdr:colOff>
                    <xdr:row>4</xdr:row>
                    <xdr:rowOff>285750</xdr:rowOff>
                  </to>
                </anchor>
              </controlPr>
            </control>
          </mc:Choice>
        </mc:AlternateContent>
        <mc:AlternateContent xmlns:mc="http://schemas.openxmlformats.org/markup-compatibility/2006">
          <mc:Choice Requires="x14">
            <control shapeId="15369" r:id="rId8" name="Button 9">
              <controlPr defaultSize="0" print="0" autoFill="0" autoPict="0" macro="[0]!get_started.get_started">
                <anchor moveWithCells="1" sizeWithCells="1">
                  <from>
                    <xdr:col>5</xdr:col>
                    <xdr:colOff>152400</xdr:colOff>
                    <xdr:row>3</xdr:row>
                    <xdr:rowOff>342900</xdr:rowOff>
                  </from>
                  <to>
                    <xdr:col>10</xdr:col>
                    <xdr:colOff>476250</xdr:colOff>
                    <xdr:row>3</xdr:row>
                    <xdr:rowOff>1028700</xdr:rowOff>
                  </to>
                </anchor>
              </controlPr>
            </control>
          </mc:Choice>
        </mc:AlternateContent>
        <mc:AlternateContent xmlns:mc="http://schemas.openxmlformats.org/markup-compatibility/2006">
          <mc:Choice Requires="x14">
            <control shapeId="15375" r:id="rId9" name="Button 15">
              <controlPr defaultSize="0" print="0" autoFill="0" autoPict="0" macro="[0]!rename_dy.rename_dy">
                <anchor moveWithCells="1" sizeWithCells="1">
                  <from>
                    <xdr:col>8</xdr:col>
                    <xdr:colOff>95250</xdr:colOff>
                    <xdr:row>3</xdr:row>
                    <xdr:rowOff>1809750</xdr:rowOff>
                  </from>
                  <to>
                    <xdr:col>10</xdr:col>
                    <xdr:colOff>476250</xdr:colOff>
                    <xdr:row>3</xdr:row>
                    <xdr:rowOff>2266950</xdr:rowOff>
                  </to>
                </anchor>
              </controlPr>
            </control>
          </mc:Choice>
        </mc:AlternateContent>
        <mc:AlternateContent xmlns:mc="http://schemas.openxmlformats.org/markup-compatibility/2006">
          <mc:Choice Requires="x14">
            <control shapeId="15376" r:id="rId10" name="Button 16">
              <controlPr defaultSize="0" print="0" autoFill="0" autoPict="0" macro="[0]!reset.reset">
                <anchor moveWithCells="1" sizeWithCells="1">
                  <from>
                    <xdr:col>6</xdr:col>
                    <xdr:colOff>438150</xdr:colOff>
                    <xdr:row>4</xdr:row>
                    <xdr:rowOff>457200</xdr:rowOff>
                  </from>
                  <to>
                    <xdr:col>9</xdr:col>
                    <xdr:colOff>209550</xdr:colOff>
                    <xdr:row>4</xdr:row>
                    <xdr:rowOff>914400</xdr:rowOff>
                  </to>
                </anchor>
              </controlPr>
            </control>
          </mc:Choice>
        </mc:AlternateContent>
        <mc:AlternateContent xmlns:mc="http://schemas.openxmlformats.org/markup-compatibility/2006">
          <mc:Choice Requires="x14">
            <control shapeId="15377" r:id="rId11" name="Button 17">
              <controlPr defaultSize="0" print="0" autoFill="0" autoPict="0" macro="[0]!rename_meg.rename_meg">
                <anchor moveWithCells="1" sizeWithCells="1">
                  <from>
                    <xdr:col>5</xdr:col>
                    <xdr:colOff>133350</xdr:colOff>
                    <xdr:row>3</xdr:row>
                    <xdr:rowOff>1809750</xdr:rowOff>
                  </from>
                  <to>
                    <xdr:col>7</xdr:col>
                    <xdr:colOff>514350</xdr:colOff>
                    <xdr:row>3</xdr:row>
                    <xdr:rowOff>2266950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1ECCC-34A4-448F-BA5B-04A3F9186B4F}">
  <sheetPr codeName="Sheet3">
    <pageSetUpPr fitToPage="1"/>
  </sheetPr>
  <dimension ref="A1:J280"/>
  <sheetViews>
    <sheetView zoomScaleNormal="100" workbookViewId="0">
      <selection sqref="A1:J1"/>
    </sheetView>
  </sheetViews>
  <sheetFormatPr defaultColWidth="8.7109375" defaultRowHeight="12.75" x14ac:dyDescent="0.2"/>
  <cols>
    <col min="1" max="1" width="36.7109375" style="54" customWidth="1"/>
    <col min="2" max="2" width="19.28515625" style="54" customWidth="1"/>
    <col min="3" max="3" width="18.28515625" style="54" customWidth="1"/>
    <col min="4" max="4" width="24" style="54" customWidth="1"/>
    <col min="5" max="5" width="22.42578125" style="54" customWidth="1"/>
    <col min="6" max="6" width="24.28515625" style="54" customWidth="1"/>
    <col min="7" max="7" width="21.7109375" style="54" customWidth="1"/>
    <col min="8" max="8" width="13.42578125" style="54" customWidth="1"/>
    <col min="9" max="9" width="32.28515625" style="54" bestFit="1" customWidth="1"/>
    <col min="10" max="10" width="15.42578125" style="54" customWidth="1"/>
    <col min="11" max="11" width="12" style="54" customWidth="1"/>
    <col min="12" max="15" width="12.42578125" style="54" customWidth="1"/>
    <col min="16" max="17" width="13.42578125" style="54" customWidth="1"/>
    <col min="18" max="16384" width="8.7109375" style="54"/>
  </cols>
  <sheetData>
    <row r="1" spans="1:10" ht="26.1" customHeight="1" x14ac:dyDescent="0.2">
      <c r="A1" s="349" t="s">
        <v>79</v>
      </c>
      <c r="B1" s="349"/>
      <c r="C1" s="349"/>
      <c r="D1" s="349"/>
      <c r="E1" s="349"/>
      <c r="F1" s="349"/>
      <c r="G1" s="349"/>
      <c r="H1" s="349"/>
      <c r="I1" s="349"/>
      <c r="J1" s="349"/>
    </row>
    <row r="2" spans="1:10" x14ac:dyDescent="0.2">
      <c r="A2" s="56"/>
      <c r="B2" s="55"/>
      <c r="C2" s="55"/>
      <c r="D2" s="55"/>
      <c r="E2" s="55"/>
      <c r="F2" s="55"/>
      <c r="G2" s="55"/>
      <c r="H2" s="55"/>
      <c r="I2" s="55"/>
    </row>
    <row r="3" spans="1:10" s="22" customFormat="1" x14ac:dyDescent="0.2"/>
    <row r="4" spans="1:10" s="22" customFormat="1" x14ac:dyDescent="0.2"/>
    <row r="5" spans="1:10" s="26" customFormat="1" ht="15" x14ac:dyDescent="0.25"/>
    <row r="6" spans="1:10" s="26" customFormat="1" ht="15" x14ac:dyDescent="0.25"/>
    <row r="7" spans="1:10" s="26" customFormat="1" ht="15" x14ac:dyDescent="0.25"/>
    <row r="8" spans="1:10" s="26" customFormat="1" ht="15" x14ac:dyDescent="0.25"/>
    <row r="9" spans="1:10" s="26" customFormat="1" ht="15" x14ac:dyDescent="0.25"/>
    <row r="10" spans="1:10" s="26" customFormat="1" ht="15" x14ac:dyDescent="0.25"/>
    <row r="11" spans="1:10" s="26" customFormat="1" ht="15" x14ac:dyDescent="0.25"/>
    <row r="12" spans="1:10" s="26" customFormat="1" ht="15" x14ac:dyDescent="0.25"/>
    <row r="13" spans="1:10" s="26" customFormat="1" ht="15" x14ac:dyDescent="0.25"/>
    <row r="14" spans="1:10" s="26" customFormat="1" ht="15" x14ac:dyDescent="0.25"/>
    <row r="15" spans="1:10" s="26" customFormat="1" ht="15" x14ac:dyDescent="0.25"/>
    <row r="16" spans="1:10" s="26" customFormat="1" ht="15" x14ac:dyDescent="0.25"/>
    <row r="17" spans="3:3" s="26" customFormat="1" ht="15" x14ac:dyDescent="0.25"/>
    <row r="18" spans="3:3" s="26" customFormat="1" ht="15" x14ac:dyDescent="0.25"/>
    <row r="19" spans="3:3" s="26" customFormat="1" ht="15" x14ac:dyDescent="0.25"/>
    <row r="20" spans="3:3" s="26" customFormat="1" ht="15" x14ac:dyDescent="0.25"/>
    <row r="21" spans="3:3" s="26" customFormat="1" ht="15" x14ac:dyDescent="0.25"/>
    <row r="22" spans="3:3" s="26" customFormat="1" ht="15" x14ac:dyDescent="0.25"/>
    <row r="23" spans="3:3" s="26" customFormat="1" ht="15" x14ac:dyDescent="0.25"/>
    <row r="24" spans="3:3" s="26" customFormat="1" ht="15" x14ac:dyDescent="0.25"/>
    <row r="25" spans="3:3" s="26" customFormat="1" ht="15" x14ac:dyDescent="0.25"/>
    <row r="26" spans="3:3" s="26" customFormat="1" ht="15" x14ac:dyDescent="0.25"/>
    <row r="27" spans="3:3" s="26" customFormat="1" ht="15" x14ac:dyDescent="0.25"/>
    <row r="28" spans="3:3" s="26" customFormat="1" ht="15" x14ac:dyDescent="0.25">
      <c r="C28" s="26" t="str">
        <f>IFERROR(#REF!/#REF!-1,"")</f>
        <v/>
      </c>
    </row>
    <row r="29" spans="3:3" s="26" customFormat="1" ht="15" x14ac:dyDescent="0.25">
      <c r="C29" s="26" t="str">
        <f>IFERROR(#REF!/#REF!-1,"")</f>
        <v/>
      </c>
    </row>
    <row r="30" spans="3:3" s="26" customFormat="1" ht="15" x14ac:dyDescent="0.25">
      <c r="C30" s="26" t="str">
        <f>IFERROR(#REF!/#REF!-1,"")</f>
        <v/>
      </c>
    </row>
    <row r="31" spans="3:3" s="26" customFormat="1" ht="15" x14ac:dyDescent="0.25"/>
    <row r="32" spans="3:3" s="26" customFormat="1" ht="15" x14ac:dyDescent="0.25"/>
    <row r="33" spans="3:3" s="26" customFormat="1" ht="15" x14ac:dyDescent="0.25"/>
    <row r="34" spans="3:3" s="26" customFormat="1" ht="15" x14ac:dyDescent="0.25"/>
    <row r="35" spans="3:3" s="26" customFormat="1" ht="15" x14ac:dyDescent="0.25"/>
    <row r="36" spans="3:3" s="26" customFormat="1" ht="15" x14ac:dyDescent="0.25"/>
    <row r="37" spans="3:3" s="26" customFormat="1" ht="15" x14ac:dyDescent="0.25"/>
    <row r="38" spans="3:3" s="26" customFormat="1" ht="15" x14ac:dyDescent="0.25">
      <c r="C38" s="26" t="str">
        <f>IFERROR(#REF!/#REF!-1,"")</f>
        <v/>
      </c>
    </row>
    <row r="39" spans="3:3" s="26" customFormat="1" ht="15" x14ac:dyDescent="0.25">
      <c r="C39" s="26" t="str">
        <f>IFERROR(#REF!/#REF!-1,"")</f>
        <v/>
      </c>
    </row>
    <row r="40" spans="3:3" s="26" customFormat="1" ht="15" x14ac:dyDescent="0.25">
      <c r="C40" s="26" t="str">
        <f>IFERROR(#REF!/#REF!-1,"")</f>
        <v/>
      </c>
    </row>
    <row r="41" spans="3:3" s="26" customFormat="1" ht="15" x14ac:dyDescent="0.25"/>
    <row r="42" spans="3:3" s="26" customFormat="1" ht="15" x14ac:dyDescent="0.25"/>
    <row r="43" spans="3:3" s="26" customFormat="1" ht="15" x14ac:dyDescent="0.25"/>
    <row r="44" spans="3:3" s="26" customFormat="1" ht="15" x14ac:dyDescent="0.25"/>
    <row r="45" spans="3:3" s="26" customFormat="1" ht="15" x14ac:dyDescent="0.25"/>
    <row r="46" spans="3:3" s="26" customFormat="1" ht="15" x14ac:dyDescent="0.25"/>
    <row r="47" spans="3:3" s="26" customFormat="1" ht="15" x14ac:dyDescent="0.25"/>
    <row r="48" spans="3:3" s="26" customFormat="1" ht="15" x14ac:dyDescent="0.25"/>
    <row r="49" spans="1:5" s="26" customFormat="1" ht="15" x14ac:dyDescent="0.25"/>
    <row r="50" spans="1:5" s="26" customFormat="1" ht="15" x14ac:dyDescent="0.25"/>
    <row r="51" spans="1:5" s="26" customFormat="1" ht="15" x14ac:dyDescent="0.25"/>
    <row r="52" spans="1:5" s="26" customFormat="1" ht="15" x14ac:dyDescent="0.25">
      <c r="A52" s="22"/>
      <c r="B52" s="22"/>
      <c r="C52" s="22"/>
      <c r="D52" s="22"/>
      <c r="E52" s="22"/>
    </row>
    <row r="53" spans="1:5" s="22" customFormat="1" x14ac:dyDescent="0.2"/>
    <row r="54" spans="1:5" s="22" customFormat="1" x14ac:dyDescent="0.2"/>
    <row r="55" spans="1:5" s="22" customFormat="1" x14ac:dyDescent="0.2"/>
    <row r="56" spans="1:5" s="22" customFormat="1" x14ac:dyDescent="0.2"/>
    <row r="57" spans="1:5" s="22" customFormat="1" x14ac:dyDescent="0.2"/>
    <row r="58" spans="1:5" s="22" customFormat="1" x14ac:dyDescent="0.2"/>
    <row r="59" spans="1:5" s="22" customFormat="1" x14ac:dyDescent="0.2"/>
    <row r="60" spans="1:5" s="22" customFormat="1" x14ac:dyDescent="0.2"/>
    <row r="61" spans="1:5" s="22" customFormat="1" x14ac:dyDescent="0.2"/>
    <row r="62" spans="1:5" s="22" customFormat="1" x14ac:dyDescent="0.2"/>
    <row r="63" spans="1:5" s="22" customFormat="1" x14ac:dyDescent="0.2"/>
    <row r="64" spans="1:5" s="22" customFormat="1" x14ac:dyDescent="0.2"/>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row r="83" s="22" customFormat="1" x14ac:dyDescent="0.2"/>
    <row r="84" s="22" customFormat="1" x14ac:dyDescent="0.2"/>
    <row r="85" s="22" customFormat="1" x14ac:dyDescent="0.2"/>
    <row r="86" s="22" customFormat="1" x14ac:dyDescent="0.2"/>
    <row r="87" s="22" customFormat="1" x14ac:dyDescent="0.2"/>
    <row r="88" s="22" customFormat="1" x14ac:dyDescent="0.2"/>
    <row r="89" s="22" customFormat="1" x14ac:dyDescent="0.2"/>
    <row r="90" s="22" customFormat="1" x14ac:dyDescent="0.2"/>
    <row r="91" s="22" customFormat="1" x14ac:dyDescent="0.2"/>
    <row r="92" s="22" customFormat="1" x14ac:dyDescent="0.2"/>
    <row r="93" s="22" customFormat="1" x14ac:dyDescent="0.2"/>
    <row r="94" s="22" customFormat="1" x14ac:dyDescent="0.2"/>
    <row r="95" s="22" customFormat="1" x14ac:dyDescent="0.2"/>
    <row r="96" s="22" customFormat="1" x14ac:dyDescent="0.2"/>
    <row r="97" s="22" customFormat="1" x14ac:dyDescent="0.2"/>
    <row r="98" s="22" customFormat="1" x14ac:dyDescent="0.2"/>
    <row r="99" s="22" customFormat="1" x14ac:dyDescent="0.2"/>
    <row r="100" s="22" customFormat="1" x14ac:dyDescent="0.2"/>
    <row r="101" s="22" customFormat="1" x14ac:dyDescent="0.2"/>
    <row r="102" s="22" customFormat="1" x14ac:dyDescent="0.2"/>
    <row r="103" s="22" customFormat="1" x14ac:dyDescent="0.2"/>
    <row r="104" s="22" customFormat="1" x14ac:dyDescent="0.2"/>
    <row r="105" s="22" customFormat="1" x14ac:dyDescent="0.2"/>
    <row r="106" s="22" customFormat="1" x14ac:dyDescent="0.2"/>
    <row r="107" s="22" customFormat="1" x14ac:dyDescent="0.2"/>
    <row r="108" s="22" customFormat="1" x14ac:dyDescent="0.2"/>
    <row r="109" s="22" customFormat="1" x14ac:dyDescent="0.2"/>
    <row r="110" s="22" customFormat="1" x14ac:dyDescent="0.2"/>
    <row r="111" s="22" customFormat="1" x14ac:dyDescent="0.2"/>
    <row r="112" s="22" customFormat="1" x14ac:dyDescent="0.2"/>
    <row r="113" s="22" customFormat="1" x14ac:dyDescent="0.2"/>
    <row r="114" s="22" customFormat="1" x14ac:dyDescent="0.2"/>
    <row r="115" s="22" customFormat="1" x14ac:dyDescent="0.2"/>
    <row r="116" s="22" customFormat="1" x14ac:dyDescent="0.2"/>
    <row r="117" s="22" customFormat="1" x14ac:dyDescent="0.2"/>
    <row r="118" s="22" customFormat="1" x14ac:dyDescent="0.2"/>
    <row r="119" s="22" customFormat="1" x14ac:dyDescent="0.2"/>
    <row r="120" s="22" customFormat="1" x14ac:dyDescent="0.2"/>
    <row r="121" s="22" customFormat="1" x14ac:dyDescent="0.2"/>
    <row r="122" s="22" customFormat="1" x14ac:dyDescent="0.2"/>
    <row r="123" s="22" customFormat="1" x14ac:dyDescent="0.2"/>
    <row r="124" s="22" customFormat="1" x14ac:dyDescent="0.2"/>
    <row r="125" s="22" customFormat="1" x14ac:dyDescent="0.2"/>
    <row r="126" s="22" customFormat="1" x14ac:dyDescent="0.2"/>
    <row r="127" s="22" customFormat="1" x14ac:dyDescent="0.2"/>
    <row r="128" s="22" customFormat="1" x14ac:dyDescent="0.2"/>
    <row r="129" s="22" customFormat="1" x14ac:dyDescent="0.2"/>
    <row r="130" s="22" customFormat="1" x14ac:dyDescent="0.2"/>
    <row r="131" s="22" customFormat="1" x14ac:dyDescent="0.2"/>
    <row r="132" s="22" customFormat="1" x14ac:dyDescent="0.2"/>
    <row r="133" s="22" customFormat="1" x14ac:dyDescent="0.2"/>
    <row r="134" s="22" customFormat="1" x14ac:dyDescent="0.2"/>
    <row r="135" s="22" customFormat="1" x14ac:dyDescent="0.2"/>
    <row r="136" s="22" customFormat="1" x14ac:dyDescent="0.2"/>
    <row r="137" s="22" customFormat="1" x14ac:dyDescent="0.2"/>
    <row r="138" s="22" customFormat="1" x14ac:dyDescent="0.2"/>
    <row r="139" s="22" customFormat="1" x14ac:dyDescent="0.2"/>
    <row r="140" s="22" customFormat="1" x14ac:dyDescent="0.2"/>
    <row r="141" s="22" customFormat="1" x14ac:dyDescent="0.2"/>
    <row r="142" s="22" customFormat="1" x14ac:dyDescent="0.2"/>
    <row r="143" s="22" customFormat="1" x14ac:dyDescent="0.2"/>
    <row r="144" s="22" customFormat="1" x14ac:dyDescent="0.2"/>
    <row r="145" s="22" customFormat="1" x14ac:dyDescent="0.2"/>
    <row r="146" s="22" customFormat="1" x14ac:dyDescent="0.2"/>
    <row r="147" s="22" customFormat="1" x14ac:dyDescent="0.2"/>
    <row r="148" s="22" customFormat="1" x14ac:dyDescent="0.2"/>
    <row r="149" s="22" customFormat="1" x14ac:dyDescent="0.2"/>
    <row r="150" s="22" customFormat="1" x14ac:dyDescent="0.2"/>
    <row r="151" s="22" customFormat="1" x14ac:dyDescent="0.2"/>
    <row r="152" s="22" customFormat="1" x14ac:dyDescent="0.2"/>
    <row r="153" s="22" customFormat="1" x14ac:dyDescent="0.2"/>
    <row r="154" s="22" customFormat="1" x14ac:dyDescent="0.2"/>
    <row r="155" s="22" customFormat="1" x14ac:dyDescent="0.2"/>
    <row r="156" s="22" customFormat="1" x14ac:dyDescent="0.2"/>
    <row r="157" s="22" customFormat="1" x14ac:dyDescent="0.2"/>
    <row r="158" s="22" customFormat="1" x14ac:dyDescent="0.2"/>
    <row r="159" s="22" customFormat="1" x14ac:dyDescent="0.2"/>
    <row r="160" s="22" customFormat="1" x14ac:dyDescent="0.2"/>
    <row r="161" s="22" customFormat="1" x14ac:dyDescent="0.2"/>
    <row r="162" s="22" customFormat="1" x14ac:dyDescent="0.2"/>
    <row r="163" s="22" customFormat="1" x14ac:dyDescent="0.2"/>
    <row r="164" s="22" customFormat="1" x14ac:dyDescent="0.2"/>
    <row r="165" s="22" customFormat="1" x14ac:dyDescent="0.2"/>
    <row r="166" s="22" customFormat="1" x14ac:dyDescent="0.2"/>
    <row r="167" s="22" customFormat="1" x14ac:dyDescent="0.2"/>
    <row r="168" s="22" customFormat="1" x14ac:dyDescent="0.2"/>
    <row r="169" s="22" customFormat="1" x14ac:dyDescent="0.2"/>
    <row r="170" s="22" customFormat="1" x14ac:dyDescent="0.2"/>
    <row r="171" s="22" customFormat="1" x14ac:dyDescent="0.2"/>
    <row r="172" s="22" customFormat="1" x14ac:dyDescent="0.2"/>
    <row r="173" s="22" customFormat="1" x14ac:dyDescent="0.2"/>
    <row r="174" s="22" customFormat="1" x14ac:dyDescent="0.2"/>
    <row r="175" s="22" customFormat="1" x14ac:dyDescent="0.2"/>
    <row r="176" s="22" customFormat="1" x14ac:dyDescent="0.2"/>
    <row r="177" s="22" customFormat="1" x14ac:dyDescent="0.2"/>
    <row r="178" s="22" customFormat="1" x14ac:dyDescent="0.2"/>
    <row r="179" s="22" customFormat="1" x14ac:dyDescent="0.2"/>
    <row r="180" s="22" customFormat="1" x14ac:dyDescent="0.2"/>
    <row r="181" s="22" customFormat="1" x14ac:dyDescent="0.2"/>
    <row r="182" s="22" customFormat="1" x14ac:dyDescent="0.2"/>
    <row r="183" s="22" customFormat="1" x14ac:dyDescent="0.2"/>
    <row r="184" s="22" customFormat="1" x14ac:dyDescent="0.2"/>
    <row r="185" s="22" customFormat="1" x14ac:dyDescent="0.2"/>
    <row r="186" s="22" customFormat="1" x14ac:dyDescent="0.2"/>
    <row r="187" s="22" customFormat="1" x14ac:dyDescent="0.2"/>
    <row r="188" s="22" customFormat="1" x14ac:dyDescent="0.2"/>
    <row r="189" s="22" customFormat="1" x14ac:dyDescent="0.2"/>
    <row r="190" s="22" customFormat="1" x14ac:dyDescent="0.2"/>
    <row r="191" s="22" customFormat="1" x14ac:dyDescent="0.2"/>
    <row r="192" s="22" customFormat="1" x14ac:dyDescent="0.2"/>
    <row r="193" s="22" customFormat="1" x14ac:dyDescent="0.2"/>
    <row r="194" s="22" customFormat="1" x14ac:dyDescent="0.2"/>
    <row r="195" s="22" customFormat="1" x14ac:dyDescent="0.2"/>
    <row r="196" s="22" customFormat="1" x14ac:dyDescent="0.2"/>
    <row r="197" s="22" customFormat="1" x14ac:dyDescent="0.2"/>
    <row r="198" s="22" customFormat="1" x14ac:dyDescent="0.2"/>
    <row r="199" s="22" customFormat="1" x14ac:dyDescent="0.2"/>
    <row r="200" s="22" customFormat="1" x14ac:dyDescent="0.2"/>
    <row r="201" s="22" customFormat="1" x14ac:dyDescent="0.2"/>
    <row r="202" s="22" customFormat="1" x14ac:dyDescent="0.2"/>
    <row r="203" s="22" customFormat="1" x14ac:dyDescent="0.2"/>
    <row r="204" s="22" customFormat="1" x14ac:dyDescent="0.2"/>
    <row r="205" s="22" customFormat="1" x14ac:dyDescent="0.2"/>
    <row r="206" s="22" customFormat="1" x14ac:dyDescent="0.2"/>
    <row r="207" s="22" customFormat="1" x14ac:dyDescent="0.2"/>
    <row r="208" s="22" customFormat="1" x14ac:dyDescent="0.2"/>
    <row r="209" s="22" customFormat="1" x14ac:dyDescent="0.2"/>
    <row r="210" s="22" customFormat="1" x14ac:dyDescent="0.2"/>
    <row r="211" s="22" customFormat="1" x14ac:dyDescent="0.2"/>
    <row r="212" s="22" customFormat="1" x14ac:dyDescent="0.2"/>
    <row r="213" s="22" customFormat="1" x14ac:dyDescent="0.2"/>
    <row r="214" s="22" customFormat="1" x14ac:dyDescent="0.2"/>
    <row r="215" s="22" customFormat="1" x14ac:dyDescent="0.2"/>
    <row r="216" s="22" customFormat="1" x14ac:dyDescent="0.2"/>
    <row r="217" s="22" customFormat="1" x14ac:dyDescent="0.2"/>
    <row r="218" s="22" customFormat="1" x14ac:dyDescent="0.2"/>
    <row r="219" s="22" customFormat="1" x14ac:dyDescent="0.2"/>
    <row r="220" s="22" customFormat="1" x14ac:dyDescent="0.2"/>
    <row r="221" s="22" customFormat="1" x14ac:dyDescent="0.2"/>
    <row r="222" s="22" customFormat="1" x14ac:dyDescent="0.2"/>
    <row r="223" s="22" customFormat="1" x14ac:dyDescent="0.2"/>
    <row r="224" s="22" customFormat="1" x14ac:dyDescent="0.2"/>
    <row r="225" s="22" customFormat="1" x14ac:dyDescent="0.2"/>
    <row r="226" s="22" customFormat="1" x14ac:dyDescent="0.2"/>
    <row r="227" s="22" customFormat="1" x14ac:dyDescent="0.2"/>
    <row r="228" s="22" customFormat="1" x14ac:dyDescent="0.2"/>
    <row r="229" s="22" customFormat="1" x14ac:dyDescent="0.2"/>
    <row r="230" s="22" customFormat="1" x14ac:dyDescent="0.2"/>
    <row r="231" s="22" customFormat="1" x14ac:dyDescent="0.2"/>
    <row r="232" s="22" customFormat="1" x14ac:dyDescent="0.2"/>
    <row r="233" s="22" customFormat="1" x14ac:dyDescent="0.2"/>
    <row r="234" s="22" customFormat="1" x14ac:dyDescent="0.2"/>
    <row r="235" s="22" customFormat="1" x14ac:dyDescent="0.2"/>
    <row r="236" s="22" customFormat="1" x14ac:dyDescent="0.2"/>
    <row r="237" s="22" customFormat="1" x14ac:dyDescent="0.2"/>
    <row r="238" s="22" customFormat="1" x14ac:dyDescent="0.2"/>
    <row r="239" s="22" customFormat="1" x14ac:dyDescent="0.2"/>
    <row r="240" s="22" customFormat="1" x14ac:dyDescent="0.2"/>
    <row r="241" s="22" customFormat="1" x14ac:dyDescent="0.2"/>
    <row r="242" s="22" customFormat="1" x14ac:dyDescent="0.2"/>
    <row r="243" s="22" customFormat="1" x14ac:dyDescent="0.2"/>
    <row r="244" s="22" customFormat="1" x14ac:dyDescent="0.2"/>
    <row r="245" s="22" customFormat="1" x14ac:dyDescent="0.2"/>
    <row r="246" s="22" customFormat="1" x14ac:dyDescent="0.2"/>
    <row r="247" s="22" customFormat="1" x14ac:dyDescent="0.2"/>
    <row r="248" s="22" customFormat="1" x14ac:dyDescent="0.2"/>
    <row r="249" s="22" customFormat="1" x14ac:dyDescent="0.2"/>
    <row r="250" s="22" customFormat="1" x14ac:dyDescent="0.2"/>
    <row r="251" s="22" customFormat="1" x14ac:dyDescent="0.2"/>
    <row r="252" s="22" customFormat="1" x14ac:dyDescent="0.2"/>
    <row r="253" s="22" customFormat="1" x14ac:dyDescent="0.2"/>
    <row r="254" s="22" customFormat="1" x14ac:dyDescent="0.2"/>
    <row r="255" s="22" customFormat="1" x14ac:dyDescent="0.2"/>
    <row r="256" s="22" customFormat="1" x14ac:dyDescent="0.2"/>
    <row r="257" s="22" customFormat="1" x14ac:dyDescent="0.2"/>
    <row r="258" s="22" customFormat="1" x14ac:dyDescent="0.2"/>
    <row r="259" s="22" customFormat="1" x14ac:dyDescent="0.2"/>
    <row r="260" s="22" customFormat="1" x14ac:dyDescent="0.2"/>
    <row r="261" s="22" customFormat="1" x14ac:dyDescent="0.2"/>
    <row r="262" s="22" customFormat="1" x14ac:dyDescent="0.2"/>
    <row r="263" s="22" customFormat="1" x14ac:dyDescent="0.2"/>
    <row r="264" s="22" customFormat="1" x14ac:dyDescent="0.2"/>
    <row r="265" s="22" customFormat="1" x14ac:dyDescent="0.2"/>
    <row r="266" s="22" customFormat="1" x14ac:dyDescent="0.2"/>
    <row r="267" s="22" customFormat="1" x14ac:dyDescent="0.2"/>
    <row r="268" s="22" customFormat="1" x14ac:dyDescent="0.2"/>
    <row r="269" s="22" customFormat="1" x14ac:dyDescent="0.2"/>
    <row r="270" s="22" customFormat="1" x14ac:dyDescent="0.2"/>
    <row r="271" s="22" customFormat="1" x14ac:dyDescent="0.2"/>
    <row r="272" s="22" customFormat="1" x14ac:dyDescent="0.2"/>
    <row r="273" spans="1:5" s="22" customFormat="1" x14ac:dyDescent="0.2"/>
    <row r="274" spans="1:5" s="22" customFormat="1" x14ac:dyDescent="0.2"/>
    <row r="275" spans="1:5" s="22" customFormat="1" x14ac:dyDescent="0.2"/>
    <row r="276" spans="1:5" s="22" customFormat="1" x14ac:dyDescent="0.2"/>
    <row r="277" spans="1:5" s="22" customFormat="1" x14ac:dyDescent="0.2"/>
    <row r="278" spans="1:5" s="22" customFormat="1" x14ac:dyDescent="0.2"/>
    <row r="279" spans="1:5" s="22" customFormat="1" x14ac:dyDescent="0.2"/>
    <row r="280" spans="1:5" s="22" customFormat="1" x14ac:dyDescent="0.2">
      <c r="A280" s="54"/>
      <c r="B280" s="54"/>
      <c r="C280" s="54"/>
      <c r="D280" s="54"/>
      <c r="E280" s="54"/>
    </row>
  </sheetData>
  <sheetProtection algorithmName="SHA-512" hashValue="B0Sna6A1ihukjLpOqPe+x3Z6UD1Wi6CXDvBpzf/KxV7u5H+RSjUrxSRgR9ZABsprM41xKjeS3AyHdsuEN6AjLg==" saltValue="OsEMrppo0JccZAOCyil9dA==" spinCount="100000" sheet="1" objects="1" scenarios="1"/>
  <mergeCells count="1">
    <mergeCell ref="A1:J1"/>
  </mergeCells>
  <phoneticPr fontId="19" type="noConversion"/>
  <printOptions horizontalCentered="1" verticalCentered="1" headings="1" gridLines="1"/>
  <pageMargins left="0.4" right="0.4" top="1" bottom="1" header="0.5" footer="0.5"/>
  <pageSetup scale="64" orientation="landscape" r:id="rId1"/>
  <headerFooter alignWithMargins="0">
    <oddHeader>&amp;CInterim Section 1115 Demonstration Application Budget Neutrality Table Shell</oddHeader>
    <oddFooter>&amp;C&amp;A&amp;RPage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B1B0B-A2B5-477C-8ED4-4BB49EA18FB7}">
  <sheetPr codeName="Sheet4"/>
  <dimension ref="B2:L49"/>
  <sheetViews>
    <sheetView zoomScaleNormal="100" workbookViewId="0"/>
  </sheetViews>
  <sheetFormatPr defaultColWidth="9.7109375" defaultRowHeight="12.75" x14ac:dyDescent="0.2"/>
  <cols>
    <col min="1" max="1" width="4.28515625" style="51" customWidth="1"/>
    <col min="2" max="2" width="41.28515625" style="51" customWidth="1"/>
    <col min="3" max="3" width="26.7109375" style="51" customWidth="1"/>
    <col min="4" max="4" width="31.42578125" style="51" customWidth="1"/>
    <col min="5" max="5" width="20" style="51" customWidth="1"/>
    <col min="6" max="6" width="29" style="51" customWidth="1"/>
    <col min="7" max="7" width="20.42578125" style="51" customWidth="1"/>
    <col min="8" max="8" width="20.42578125" style="52" customWidth="1"/>
    <col min="9" max="16" width="20.42578125" style="51" customWidth="1"/>
    <col min="17" max="16384" width="9.7109375" style="51"/>
  </cols>
  <sheetData>
    <row r="2" spans="2:12" ht="3.6" customHeight="1" x14ac:dyDescent="0.2"/>
    <row r="3" spans="2:12" ht="60" customHeight="1" x14ac:dyDescent="0.2">
      <c r="B3" s="353" t="s">
        <v>80</v>
      </c>
      <c r="C3" s="354"/>
      <c r="D3" s="354"/>
      <c r="E3" s="354"/>
      <c r="F3" s="354"/>
      <c r="G3" s="354"/>
      <c r="H3" s="354"/>
    </row>
    <row r="4" spans="2:12" ht="19.5" customHeight="1" x14ac:dyDescent="0.2">
      <c r="B4" s="184" t="s">
        <v>81</v>
      </c>
      <c r="C4" s="5"/>
      <c r="D4" s="5"/>
      <c r="E4" s="5"/>
      <c r="F4" s="5"/>
      <c r="G4" s="5"/>
      <c r="H4" s="5"/>
    </row>
    <row r="5" spans="2:12" ht="23.85" customHeight="1" x14ac:dyDescent="0.25">
      <c r="B5" s="6" t="s">
        <v>82</v>
      </c>
      <c r="C5" s="5"/>
      <c r="D5" s="5"/>
      <c r="E5" s="5"/>
      <c r="F5" s="5"/>
      <c r="G5" s="5"/>
      <c r="H5" s="5"/>
    </row>
    <row r="6" spans="2:12" ht="15.6" customHeight="1" x14ac:dyDescent="0.2">
      <c r="B6" s="7" t="s">
        <v>83</v>
      </c>
      <c r="C6" s="20" t="s">
        <v>84</v>
      </c>
      <c r="D6" s="5"/>
      <c r="E6" s="5"/>
      <c r="F6" s="5"/>
      <c r="G6" s="5"/>
      <c r="H6" s="5"/>
    </row>
    <row r="7" spans="2:12" ht="16.350000000000001" customHeight="1" x14ac:dyDescent="0.25">
      <c r="B7" s="8" t="s">
        <v>85</v>
      </c>
      <c r="C7" s="9"/>
      <c r="D7" s="9"/>
      <c r="E7" s="21" t="s">
        <v>84</v>
      </c>
      <c r="F7" s="9"/>
      <c r="G7" s="5"/>
      <c r="H7" s="5"/>
    </row>
    <row r="8" spans="2:12" ht="16.350000000000001" customHeight="1" x14ac:dyDescent="0.25">
      <c r="B8" s="8" t="s">
        <v>86</v>
      </c>
      <c r="C8" s="9"/>
      <c r="D8" s="9"/>
      <c r="E8" s="19">
        <v>0</v>
      </c>
      <c r="F8" s="9"/>
      <c r="G8" s="5"/>
      <c r="H8" s="5"/>
    </row>
    <row r="9" spans="2:12" ht="16.350000000000001" customHeight="1" x14ac:dyDescent="0.25">
      <c r="B9" s="8"/>
      <c r="C9" s="9"/>
      <c r="D9" s="9"/>
      <c r="E9" s="9"/>
      <c r="F9" s="9"/>
      <c r="G9" s="5"/>
      <c r="H9" s="5"/>
    </row>
    <row r="10" spans="2:12" ht="16.350000000000001" customHeight="1" x14ac:dyDescent="0.2">
      <c r="B10" s="355" t="s">
        <v>87</v>
      </c>
      <c r="C10" s="356"/>
      <c r="D10" s="356"/>
      <c r="E10" s="5"/>
      <c r="F10" s="5"/>
      <c r="G10" s="5"/>
      <c r="H10" s="5"/>
    </row>
    <row r="11" spans="2:12" ht="15" customHeight="1" x14ac:dyDescent="0.2">
      <c r="B11" s="7" t="s">
        <v>88</v>
      </c>
      <c r="C11" s="20" t="s">
        <v>89</v>
      </c>
      <c r="D11" s="10"/>
      <c r="E11" s="10"/>
      <c r="F11" s="10"/>
      <c r="G11" s="5"/>
      <c r="H11" s="5"/>
    </row>
    <row r="12" spans="2:12" ht="15" customHeight="1" x14ac:dyDescent="0.25">
      <c r="B12" s="11" t="s">
        <v>90</v>
      </c>
      <c r="C12" s="21" t="s">
        <v>91</v>
      </c>
      <c r="D12" s="12"/>
      <c r="E12" s="12"/>
      <c r="F12" s="12"/>
      <c r="G12" s="5"/>
      <c r="H12" s="5"/>
    </row>
    <row r="13" spans="2:12" ht="16.350000000000001" customHeight="1" x14ac:dyDescent="0.25">
      <c r="B13" s="8" t="s">
        <v>92</v>
      </c>
      <c r="C13" s="9"/>
      <c r="D13" s="9"/>
      <c r="E13" s="19">
        <v>12</v>
      </c>
      <c r="F13" s="9"/>
      <c r="G13" s="5"/>
      <c r="H13" s="5"/>
    </row>
    <row r="14" spans="2:12" ht="12.75" customHeight="1" x14ac:dyDescent="0.2">
      <c r="B14" s="13"/>
      <c r="C14" s="14"/>
      <c r="D14" s="14"/>
      <c r="E14" s="14"/>
      <c r="F14" s="14"/>
      <c r="G14" s="5"/>
      <c r="H14" s="5"/>
    </row>
    <row r="15" spans="2:12" ht="12.75" customHeight="1" x14ac:dyDescent="0.2">
      <c r="B15" s="15"/>
      <c r="C15" s="16"/>
      <c r="D15" s="16"/>
      <c r="E15" s="16"/>
      <c r="F15" s="16"/>
      <c r="G15" s="17"/>
      <c r="H15" s="18" t="s">
        <v>93</v>
      </c>
    </row>
    <row r="16" spans="2:12" s="148" customFormat="1" ht="78.75" x14ac:dyDescent="0.2">
      <c r="B16" s="149" t="s">
        <v>94</v>
      </c>
      <c r="C16" s="150" t="s">
        <v>95</v>
      </c>
      <c r="D16" s="150" t="s">
        <v>96</v>
      </c>
      <c r="E16" s="150" t="s">
        <v>97</v>
      </c>
      <c r="F16" s="150" t="s">
        <v>98</v>
      </c>
      <c r="G16" s="150" t="s">
        <v>99</v>
      </c>
      <c r="H16" s="151" t="s">
        <v>41</v>
      </c>
      <c r="I16" s="151" t="s">
        <v>42</v>
      </c>
      <c r="J16" s="151" t="s">
        <v>43</v>
      </c>
      <c r="K16" s="151" t="s">
        <v>44</v>
      </c>
      <c r="L16" s="151" t="s">
        <v>45</v>
      </c>
    </row>
    <row r="17" spans="2:12" s="152" customFormat="1" ht="15" hidden="1" x14ac:dyDescent="0.25">
      <c r="B17" s="153"/>
      <c r="C17" s="228"/>
      <c r="D17" s="154"/>
      <c r="E17" s="155"/>
      <c r="F17" s="154">
        <f>(0.8*D17)+(0.2*E17)</f>
        <v>0</v>
      </c>
      <c r="G17" s="156">
        <v>0.04</v>
      </c>
      <c r="H17" s="154">
        <f>ROUND(F17*(1+G17)^($E$13/12),2)</f>
        <v>0</v>
      </c>
      <c r="I17" s="195">
        <f>ROUND(H17*(1+$G17),2)</f>
        <v>0</v>
      </c>
      <c r="J17" s="195">
        <f>ROUND(I17*(1+$G17),2)</f>
        <v>0</v>
      </c>
      <c r="K17" s="195">
        <f>ROUND(J17*(1+$G17),2)</f>
        <v>0</v>
      </c>
      <c r="L17" s="195">
        <f>ROUND(K17*(1+$G17),2)</f>
        <v>0</v>
      </c>
    </row>
    <row r="18" spans="2:12" ht="14.85" customHeight="1" x14ac:dyDescent="0.2">
      <c r="B18" s="157"/>
    </row>
    <row r="21" spans="2:12" ht="15" x14ac:dyDescent="0.25">
      <c r="B21" s="350" t="s">
        <v>100</v>
      </c>
      <c r="C21" s="350"/>
    </row>
    <row r="22" spans="2:12" ht="15" x14ac:dyDescent="0.25">
      <c r="B22" s="351" t="s">
        <v>101</v>
      </c>
      <c r="C22" s="351"/>
      <c r="D22" s="53"/>
    </row>
    <row r="23" spans="2:12" ht="15.75" thickBot="1" x14ac:dyDescent="0.3">
      <c r="B23" s="352" t="s">
        <v>102</v>
      </c>
      <c r="C23" s="352"/>
    </row>
    <row r="24" spans="2:12" x14ac:dyDescent="0.2">
      <c r="B24" s="136"/>
      <c r="C24" s="137"/>
      <c r="D24" s="137"/>
      <c r="E24" s="137"/>
      <c r="F24" s="138"/>
    </row>
    <row r="25" spans="2:12" x14ac:dyDescent="0.2">
      <c r="B25" s="139"/>
      <c r="C25" s="140"/>
      <c r="D25" s="140"/>
      <c r="E25" s="140"/>
      <c r="F25" s="141"/>
    </row>
    <row r="26" spans="2:12" x14ac:dyDescent="0.2">
      <c r="B26" s="139"/>
      <c r="C26" s="140"/>
      <c r="D26" s="140"/>
      <c r="E26" s="140"/>
      <c r="F26" s="141"/>
    </row>
    <row r="27" spans="2:12" x14ac:dyDescent="0.2">
      <c r="B27" s="139"/>
      <c r="C27" s="140"/>
      <c r="D27" s="140"/>
      <c r="E27" s="140"/>
      <c r="F27" s="141"/>
    </row>
    <row r="28" spans="2:12" x14ac:dyDescent="0.2">
      <c r="B28" s="139"/>
      <c r="C28" s="140"/>
      <c r="D28" s="140"/>
      <c r="E28" s="140"/>
      <c r="F28" s="141"/>
    </row>
    <row r="29" spans="2:12" x14ac:dyDescent="0.2">
      <c r="B29" s="139"/>
      <c r="C29" s="140"/>
      <c r="D29" s="140"/>
      <c r="E29" s="140"/>
      <c r="F29" s="141"/>
    </row>
    <row r="30" spans="2:12" x14ac:dyDescent="0.2">
      <c r="B30" s="139"/>
      <c r="C30" s="140"/>
      <c r="D30" s="140"/>
      <c r="E30" s="140"/>
      <c r="F30" s="141"/>
    </row>
    <row r="31" spans="2:12" x14ac:dyDescent="0.2">
      <c r="B31" s="139"/>
      <c r="C31" s="140"/>
      <c r="D31" s="140"/>
      <c r="E31" s="140"/>
      <c r="F31" s="141"/>
    </row>
    <row r="32" spans="2:12" x14ac:dyDescent="0.2">
      <c r="B32" s="139"/>
      <c r="C32" s="140"/>
      <c r="D32" s="140"/>
      <c r="E32" s="140"/>
      <c r="F32" s="141"/>
    </row>
    <row r="33" spans="2:6" x14ac:dyDescent="0.2">
      <c r="B33" s="139"/>
      <c r="C33" s="140"/>
      <c r="D33" s="140"/>
      <c r="E33" s="140"/>
      <c r="F33" s="141"/>
    </row>
    <row r="34" spans="2:6" x14ac:dyDescent="0.2">
      <c r="B34" s="139"/>
      <c r="C34" s="140"/>
      <c r="D34" s="140"/>
      <c r="E34" s="140"/>
      <c r="F34" s="141"/>
    </row>
    <row r="35" spans="2:6" x14ac:dyDescent="0.2">
      <c r="B35" s="139"/>
      <c r="C35" s="140"/>
      <c r="D35" s="140"/>
      <c r="E35" s="140"/>
      <c r="F35" s="141"/>
    </row>
    <row r="36" spans="2:6" x14ac:dyDescent="0.2">
      <c r="B36" s="139"/>
      <c r="C36" s="140"/>
      <c r="D36" s="140"/>
      <c r="E36" s="140"/>
      <c r="F36" s="141"/>
    </row>
    <row r="37" spans="2:6" x14ac:dyDescent="0.2">
      <c r="B37" s="139"/>
      <c r="C37" s="140"/>
      <c r="D37" s="140"/>
      <c r="E37" s="140"/>
      <c r="F37" s="141"/>
    </row>
    <row r="38" spans="2:6" x14ac:dyDescent="0.2">
      <c r="B38" s="139"/>
      <c r="C38" s="140"/>
      <c r="D38" s="140"/>
      <c r="E38" s="140"/>
      <c r="F38" s="141"/>
    </row>
    <row r="39" spans="2:6" x14ac:dyDescent="0.2">
      <c r="B39" s="139"/>
      <c r="C39" s="140"/>
      <c r="D39" s="140"/>
      <c r="E39" s="140"/>
      <c r="F39" s="141"/>
    </row>
    <row r="40" spans="2:6" x14ac:dyDescent="0.2">
      <c r="B40" s="139"/>
      <c r="C40" s="140"/>
      <c r="D40" s="140"/>
      <c r="E40" s="140"/>
      <c r="F40" s="141"/>
    </row>
    <row r="41" spans="2:6" x14ac:dyDescent="0.2">
      <c r="B41" s="139"/>
      <c r="C41" s="140"/>
      <c r="D41" s="140"/>
      <c r="E41" s="140"/>
      <c r="F41" s="141"/>
    </row>
    <row r="42" spans="2:6" x14ac:dyDescent="0.2">
      <c r="B42" s="139"/>
      <c r="C42" s="140"/>
      <c r="D42" s="140"/>
      <c r="E42" s="140"/>
      <c r="F42" s="141"/>
    </row>
    <row r="43" spans="2:6" x14ac:dyDescent="0.2">
      <c r="B43" s="139"/>
      <c r="C43" s="140"/>
      <c r="D43" s="140"/>
      <c r="E43" s="140"/>
      <c r="F43" s="141"/>
    </row>
    <row r="44" spans="2:6" x14ac:dyDescent="0.2">
      <c r="B44" s="139"/>
      <c r="C44" s="140"/>
      <c r="D44" s="140"/>
      <c r="E44" s="140"/>
      <c r="F44" s="141"/>
    </row>
    <row r="45" spans="2:6" x14ac:dyDescent="0.2">
      <c r="B45" s="139"/>
      <c r="C45" s="140"/>
      <c r="D45" s="140"/>
      <c r="E45" s="140"/>
      <c r="F45" s="141"/>
    </row>
    <row r="46" spans="2:6" x14ac:dyDescent="0.2">
      <c r="B46" s="139"/>
      <c r="C46" s="140"/>
      <c r="D46" s="140"/>
      <c r="E46" s="140"/>
      <c r="F46" s="141"/>
    </row>
    <row r="47" spans="2:6" x14ac:dyDescent="0.2">
      <c r="B47" s="139"/>
      <c r="C47" s="140"/>
      <c r="D47" s="140"/>
      <c r="E47" s="140"/>
      <c r="F47" s="141"/>
    </row>
    <row r="48" spans="2:6" x14ac:dyDescent="0.2">
      <c r="B48" s="139"/>
      <c r="C48" s="140"/>
      <c r="D48" s="140"/>
      <c r="E48" s="140"/>
      <c r="F48" s="141"/>
    </row>
    <row r="49" spans="2:6" ht="13.5" thickBot="1" x14ac:dyDescent="0.25">
      <c r="B49" s="142"/>
      <c r="C49" s="143"/>
      <c r="D49" s="143"/>
      <c r="E49" s="143"/>
      <c r="F49" s="144"/>
    </row>
  </sheetData>
  <sheetProtection algorithmName="SHA-512" hashValue="prWC5Y2TGppe0dUOeq4hlGxnHXnmGz7k7PIybb7nhowzAK6NL0i4PA6lDMjC3JWh+tMvAd6/vYj1OIUQMmxMCA==" saltValue="/L9D4h95lvpFlE68KomaeA==" spinCount="100000" sheet="1" objects="1" scenarios="1"/>
  <mergeCells count="5">
    <mergeCell ref="B21:C21"/>
    <mergeCell ref="B22:C22"/>
    <mergeCell ref="B23:C23"/>
    <mergeCell ref="B3:H3"/>
    <mergeCell ref="B10:D10"/>
  </mergeCells>
  <phoneticPr fontId="19" type="noConversion"/>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D2E24E67-A77C-4FBA-8D5D-0BC02595B094}">
          <x14:formula1>
            <xm:f>Dropdown!$C$2:$C$12</xm:f>
          </x14:formula1>
          <xm:sqref>C17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79CA3-67D0-4A22-9EF9-76EE751CAA62}">
  <sheetPr codeName="Sheet5"/>
  <dimension ref="A1:R1074"/>
  <sheetViews>
    <sheetView zoomScale="66" zoomScaleNormal="100" workbookViewId="0">
      <selection activeCell="A2" sqref="A2"/>
    </sheetView>
  </sheetViews>
  <sheetFormatPr defaultColWidth="8.7109375" defaultRowHeight="12.75" x14ac:dyDescent="0.2"/>
  <cols>
    <col min="1" max="1" width="24.28515625" style="22" customWidth="1"/>
    <col min="2" max="2" width="23.7109375" style="22" customWidth="1"/>
    <col min="3" max="3" width="19.28515625" style="22" customWidth="1"/>
    <col min="4" max="4" width="14.7109375" style="22" customWidth="1"/>
    <col min="5" max="6" width="23.28515625" style="22" customWidth="1"/>
    <col min="7" max="7" width="23.7109375" style="22" customWidth="1"/>
    <col min="8" max="8" width="25.7109375" style="22" customWidth="1"/>
    <col min="9" max="9" width="22.28515625" style="22" customWidth="1"/>
    <col min="10" max="10" width="24.7109375" style="22" customWidth="1"/>
    <col min="11" max="16384" width="8.7109375" style="22"/>
  </cols>
  <sheetData>
    <row r="1" spans="1:10" ht="20.100000000000001" customHeight="1" x14ac:dyDescent="0.2">
      <c r="A1" s="357" t="s">
        <v>103</v>
      </c>
      <c r="B1" s="357"/>
      <c r="C1" s="357"/>
      <c r="D1" s="357"/>
      <c r="E1" s="357"/>
      <c r="F1" s="357"/>
      <c r="G1" s="357"/>
      <c r="H1" s="357"/>
      <c r="I1" s="357"/>
      <c r="J1" s="357"/>
    </row>
    <row r="2" spans="1:10" ht="12.75" customHeight="1" x14ac:dyDescent="0.3">
      <c r="A2" s="36"/>
      <c r="B2" s="47"/>
      <c r="C2" s="48"/>
      <c r="D2" s="48"/>
      <c r="E2" s="48"/>
      <c r="F2" s="48"/>
      <c r="G2" s="48"/>
      <c r="H2" s="48"/>
      <c r="I2" s="48"/>
      <c r="J2" s="48"/>
    </row>
    <row r="3" spans="1:10" x14ac:dyDescent="0.2">
      <c r="I3" s="36"/>
    </row>
    <row r="4" spans="1:10" x14ac:dyDescent="0.2">
      <c r="B4" s="311"/>
      <c r="C4" s="311"/>
      <c r="D4" s="311"/>
      <c r="E4" s="311"/>
      <c r="F4" s="311"/>
      <c r="G4" s="311"/>
      <c r="H4" s="311"/>
      <c r="I4" s="311"/>
      <c r="J4" s="311"/>
    </row>
    <row r="5" spans="1:10" s="26" customFormat="1" ht="15" x14ac:dyDescent="0.25">
      <c r="B5" s="84"/>
      <c r="C5" s="84"/>
      <c r="D5" s="84"/>
      <c r="E5" s="84"/>
      <c r="F5" s="84"/>
      <c r="G5" s="84"/>
      <c r="H5" s="84"/>
      <c r="I5" s="84"/>
      <c r="J5" s="84"/>
    </row>
    <row r="6" spans="1:10" s="26" customFormat="1" ht="15" x14ac:dyDescent="0.25">
      <c r="A6" s="85" t="s">
        <v>15</v>
      </c>
      <c r="B6" s="86" t="s">
        <v>16</v>
      </c>
      <c r="C6" s="194" t="s">
        <v>4</v>
      </c>
      <c r="D6" s="196" t="s">
        <v>17</v>
      </c>
      <c r="E6" s="87" t="s">
        <v>41</v>
      </c>
      <c r="F6" s="88" t="s">
        <v>42</v>
      </c>
      <c r="G6" s="88" t="s">
        <v>43</v>
      </c>
      <c r="H6" s="88" t="s">
        <v>44</v>
      </c>
      <c r="I6" s="88" t="s">
        <v>45</v>
      </c>
      <c r="J6" s="88" t="s">
        <v>19</v>
      </c>
    </row>
    <row r="7" spans="1:10" s="26" customFormat="1" ht="12.6" customHeight="1" x14ac:dyDescent="0.25">
      <c r="A7" s="89" t="s">
        <v>104</v>
      </c>
      <c r="B7" s="90"/>
      <c r="C7" s="90"/>
      <c r="D7" s="197"/>
      <c r="E7" s="90"/>
      <c r="F7" s="90"/>
      <c r="G7" s="90"/>
      <c r="H7" s="90"/>
      <c r="I7" s="90"/>
      <c r="J7" s="91"/>
    </row>
    <row r="8" spans="1:10" s="26" customFormat="1" ht="13.35" customHeight="1" x14ac:dyDescent="0.25">
      <c r="A8" s="92" t="s">
        <v>20</v>
      </c>
      <c r="B8" s="111" t="s">
        <v>105</v>
      </c>
      <c r="C8" s="93"/>
      <c r="D8" s="197"/>
      <c r="E8" s="93"/>
      <c r="F8" s="93"/>
      <c r="G8" s="93"/>
      <c r="H8" s="93"/>
      <c r="I8" s="93"/>
      <c r="J8" s="94"/>
    </row>
    <row r="9" spans="1:10" s="26" customFormat="1" ht="12.6" customHeight="1" x14ac:dyDescent="0.25">
      <c r="A9" s="95" t="s">
        <v>21</v>
      </c>
      <c r="B9" s="96"/>
      <c r="C9" s="189"/>
      <c r="D9" s="198"/>
      <c r="E9" s="190">
        <v>0</v>
      </c>
      <c r="F9" s="190">
        <v>21600</v>
      </c>
      <c r="G9" s="190">
        <v>82800</v>
      </c>
      <c r="H9" s="190">
        <v>82800</v>
      </c>
      <c r="I9" s="190">
        <v>82800</v>
      </c>
      <c r="J9" s="191">
        <f>SUM(E9:I9)</f>
        <v>270000</v>
      </c>
    </row>
    <row r="10" spans="1:10" s="26" customFormat="1" ht="12.6" customHeight="1" x14ac:dyDescent="0.25">
      <c r="A10" s="95" t="s">
        <v>22</v>
      </c>
      <c r="B10" s="97"/>
      <c r="C10" s="97"/>
      <c r="D10" s="199">
        <v>5.1999999999999998E-2</v>
      </c>
      <c r="E10" s="98">
        <v>0</v>
      </c>
      <c r="F10" s="98">
        <v>921.72</v>
      </c>
      <c r="G10" s="98">
        <v>969.92</v>
      </c>
      <c r="H10" s="98">
        <v>1020.64</v>
      </c>
      <c r="I10" s="98">
        <v>1074</v>
      </c>
      <c r="J10" s="179"/>
    </row>
    <row r="11" spans="1:10" s="26" customFormat="1" ht="13.35" customHeight="1" x14ac:dyDescent="0.25">
      <c r="A11" s="99" t="s">
        <v>23</v>
      </c>
      <c r="B11" s="100"/>
      <c r="C11" s="100"/>
      <c r="D11" s="200"/>
      <c r="E11" s="177">
        <f>E9*E10</f>
        <v>0</v>
      </c>
      <c r="F11" s="177">
        <f>F9*F10</f>
        <v>19909152</v>
      </c>
      <c r="G11" s="177">
        <f>G9*G10</f>
        <v>80309376</v>
      </c>
      <c r="H11" s="177">
        <f>H9*H10</f>
        <v>84508992</v>
      </c>
      <c r="I11" s="177">
        <f>I9*I10</f>
        <v>88927200</v>
      </c>
      <c r="J11" s="178">
        <f>SUM(E11:I11)</f>
        <v>273654720</v>
      </c>
    </row>
    <row r="12" spans="1:10" s="26" customFormat="1" ht="15" x14ac:dyDescent="0.25"/>
    <row r="13" spans="1:10" s="26" customFormat="1" ht="15" x14ac:dyDescent="0.25">
      <c r="B13" s="84"/>
      <c r="C13" s="84"/>
      <c r="D13" s="84"/>
      <c r="E13" s="84"/>
      <c r="F13" s="84"/>
      <c r="G13" s="84"/>
      <c r="H13" s="84"/>
      <c r="I13" s="84"/>
      <c r="J13" s="84"/>
    </row>
    <row r="14" spans="1:10" s="26" customFormat="1" ht="15" x14ac:dyDescent="0.25">
      <c r="A14" s="85" t="s">
        <v>15</v>
      </c>
      <c r="B14" s="86" t="s">
        <v>16</v>
      </c>
      <c r="C14" s="194" t="s">
        <v>4</v>
      </c>
      <c r="D14" s="196" t="s">
        <v>17</v>
      </c>
      <c r="E14" s="87" t="s">
        <v>41</v>
      </c>
      <c r="F14" s="88" t="s">
        <v>42</v>
      </c>
      <c r="G14" s="88" t="s">
        <v>43</v>
      </c>
      <c r="H14" s="88" t="s">
        <v>44</v>
      </c>
      <c r="I14" s="88" t="s">
        <v>45</v>
      </c>
      <c r="J14" s="88" t="s">
        <v>19</v>
      </c>
    </row>
    <row r="15" spans="1:10" s="26" customFormat="1" ht="15" x14ac:dyDescent="0.25">
      <c r="A15" s="89" t="s">
        <v>106</v>
      </c>
      <c r="B15" s="101"/>
      <c r="C15" s="101"/>
      <c r="D15" s="197"/>
      <c r="E15" s="90"/>
      <c r="F15" s="90"/>
      <c r="G15" s="90"/>
      <c r="H15" s="90"/>
      <c r="I15" s="90"/>
      <c r="J15" s="91"/>
    </row>
    <row r="16" spans="1:10" s="26" customFormat="1" ht="15" x14ac:dyDescent="0.25">
      <c r="A16" s="92" t="s">
        <v>20</v>
      </c>
      <c r="B16" s="186" t="s">
        <v>105</v>
      </c>
      <c r="C16" s="90"/>
      <c r="D16" s="197"/>
      <c r="E16" s="90"/>
      <c r="F16" s="90"/>
      <c r="G16" s="90"/>
      <c r="H16" s="90"/>
      <c r="I16" s="90"/>
      <c r="J16" s="91"/>
    </row>
    <row r="17" spans="1:18" s="26" customFormat="1" ht="15" x14ac:dyDescent="0.25">
      <c r="A17" s="99" t="s">
        <v>23</v>
      </c>
      <c r="B17" s="102"/>
      <c r="C17" s="103"/>
      <c r="D17" s="209"/>
      <c r="E17" s="307">
        <v>16632000</v>
      </c>
      <c r="F17" s="308">
        <v>29106000</v>
      </c>
      <c r="G17" s="308">
        <v>29106000</v>
      </c>
      <c r="H17" s="308">
        <v>8316000</v>
      </c>
      <c r="I17" s="296">
        <v>0</v>
      </c>
      <c r="J17" s="298">
        <f>SUM(E17:I17)</f>
        <v>83160000</v>
      </c>
    </row>
    <row r="18" spans="1:18" s="26" customFormat="1" ht="15" x14ac:dyDescent="0.25">
      <c r="A18" s="27"/>
      <c r="B18" s="105"/>
      <c r="C18" s="105"/>
      <c r="D18" s="105"/>
      <c r="G18" s="106"/>
    </row>
    <row r="19" spans="1:18" s="26" customFormat="1" ht="15" x14ac:dyDescent="0.25">
      <c r="B19" s="84"/>
      <c r="C19" s="84"/>
      <c r="D19" s="84"/>
      <c r="E19" s="84"/>
      <c r="F19" s="84"/>
      <c r="G19" s="84"/>
      <c r="H19" s="84"/>
      <c r="I19" s="84"/>
      <c r="J19" s="84"/>
    </row>
    <row r="20" spans="1:18" s="26" customFormat="1" ht="15" x14ac:dyDescent="0.25">
      <c r="A20" s="85" t="s">
        <v>15</v>
      </c>
      <c r="B20" s="86" t="s">
        <v>16</v>
      </c>
      <c r="C20" s="194" t="s">
        <v>4</v>
      </c>
      <c r="D20" s="196" t="s">
        <v>17</v>
      </c>
      <c r="E20" s="87" t="s">
        <v>41</v>
      </c>
      <c r="F20" s="88" t="s">
        <v>42</v>
      </c>
      <c r="G20" s="88" t="s">
        <v>43</v>
      </c>
      <c r="H20" s="88" t="s">
        <v>44</v>
      </c>
      <c r="I20" s="88" t="s">
        <v>45</v>
      </c>
      <c r="J20" s="88" t="s">
        <v>19</v>
      </c>
    </row>
    <row r="21" spans="1:18" s="26" customFormat="1" ht="15" x14ac:dyDescent="0.25">
      <c r="A21" s="89" t="s">
        <v>107</v>
      </c>
      <c r="B21" s="101"/>
      <c r="C21" s="101"/>
      <c r="D21" s="197"/>
      <c r="E21" s="90"/>
      <c r="F21" s="90"/>
      <c r="G21" s="90"/>
      <c r="H21" s="90"/>
      <c r="I21" s="90"/>
      <c r="J21" s="91"/>
      <c r="N21" s="214"/>
      <c r="O21" s="214"/>
      <c r="P21" s="214"/>
      <c r="Q21" s="214"/>
      <c r="R21" s="214"/>
    </row>
    <row r="22" spans="1:18" s="26" customFormat="1" ht="15" x14ac:dyDescent="0.25">
      <c r="A22" s="92" t="s">
        <v>20</v>
      </c>
      <c r="B22" s="186" t="s">
        <v>108</v>
      </c>
      <c r="C22" s="90"/>
      <c r="D22" s="197"/>
      <c r="E22" s="90"/>
      <c r="F22" s="90"/>
      <c r="G22" s="90"/>
      <c r="H22" s="90"/>
      <c r="I22" s="90"/>
      <c r="J22" s="91"/>
      <c r="M22" s="214"/>
      <c r="N22" s="214"/>
      <c r="O22" s="214"/>
      <c r="P22" s="214"/>
    </row>
    <row r="23" spans="1:18" s="26" customFormat="1" ht="15" x14ac:dyDescent="0.25">
      <c r="A23" s="99" t="s">
        <v>23</v>
      </c>
      <c r="B23" s="102"/>
      <c r="C23" s="103"/>
      <c r="D23" s="209"/>
      <c r="E23" s="98">
        <v>0</v>
      </c>
      <c r="F23" s="104">
        <v>92620000</v>
      </c>
      <c r="G23" s="104">
        <v>155700000</v>
      </c>
      <c r="H23" s="104">
        <v>149180000</v>
      </c>
      <c r="I23" s="104">
        <v>119420000</v>
      </c>
      <c r="J23" s="131">
        <f>SUM(E23:I23)</f>
        <v>516920000</v>
      </c>
    </row>
    <row r="24" spans="1:18" s="26" customFormat="1" ht="15" x14ac:dyDescent="0.25">
      <c r="A24" s="27"/>
      <c r="B24" s="105"/>
      <c r="C24" s="105"/>
      <c r="D24" s="105"/>
      <c r="G24" s="106"/>
    </row>
    <row r="25" spans="1:18" s="26" customFormat="1" ht="15" x14ac:dyDescent="0.25">
      <c r="B25" s="84"/>
      <c r="C25" s="84"/>
      <c r="D25" s="84"/>
      <c r="E25" s="84"/>
      <c r="F25" s="84"/>
      <c r="G25" s="84"/>
      <c r="H25" s="84"/>
      <c r="I25" s="84"/>
      <c r="J25" s="84"/>
    </row>
    <row r="26" spans="1:18" s="26" customFormat="1" ht="15" x14ac:dyDescent="0.25">
      <c r="A26" s="85" t="s">
        <v>15</v>
      </c>
      <c r="B26" s="86" t="s">
        <v>16</v>
      </c>
      <c r="C26" s="194" t="s">
        <v>4</v>
      </c>
      <c r="D26" s="196" t="s">
        <v>17</v>
      </c>
      <c r="E26" s="87" t="s">
        <v>41</v>
      </c>
      <c r="F26" s="88" t="s">
        <v>42</v>
      </c>
      <c r="G26" s="88" t="s">
        <v>43</v>
      </c>
      <c r="H26" s="88" t="s">
        <v>44</v>
      </c>
      <c r="I26" s="88" t="s">
        <v>45</v>
      </c>
      <c r="J26" s="88" t="s">
        <v>19</v>
      </c>
    </row>
    <row r="27" spans="1:18" s="26" customFormat="1" ht="15" x14ac:dyDescent="0.25">
      <c r="A27" s="89" t="s">
        <v>109</v>
      </c>
      <c r="B27" s="101"/>
      <c r="C27" s="101"/>
      <c r="D27" s="197"/>
      <c r="E27" s="90"/>
      <c r="F27" s="90"/>
      <c r="G27" s="90"/>
      <c r="H27" s="90"/>
      <c r="I27" s="90"/>
      <c r="J27" s="94">
        <f t="shared" ref="J27:J29" si="0">+J21*0.15</f>
        <v>0</v>
      </c>
    </row>
    <row r="28" spans="1:18" s="26" customFormat="1" ht="15" x14ac:dyDescent="0.25">
      <c r="A28" s="92" t="s">
        <v>20</v>
      </c>
      <c r="B28" s="186" t="s">
        <v>108</v>
      </c>
      <c r="C28" s="90"/>
      <c r="D28" s="197"/>
      <c r="E28" s="90"/>
      <c r="F28" s="90"/>
      <c r="G28" s="90"/>
      <c r="H28" s="90"/>
      <c r="I28" s="90"/>
      <c r="J28" s="94">
        <f t="shared" si="0"/>
        <v>0</v>
      </c>
      <c r="O28" s="214"/>
      <c r="P28" s="214"/>
      <c r="Q28" s="214"/>
      <c r="R28" s="214"/>
    </row>
    <row r="29" spans="1:18" s="26" customFormat="1" ht="15" x14ac:dyDescent="0.25">
      <c r="A29" s="99" t="s">
        <v>23</v>
      </c>
      <c r="B29" s="102"/>
      <c r="C29" s="103"/>
      <c r="D29" s="268"/>
      <c r="E29" s="309">
        <v>15507600</v>
      </c>
      <c r="F29" s="309">
        <v>27138300</v>
      </c>
      <c r="G29" s="309">
        <v>27138300</v>
      </c>
      <c r="H29" s="309">
        <v>7753800</v>
      </c>
      <c r="I29" s="310">
        <v>0</v>
      </c>
      <c r="J29" s="297">
        <f t="shared" si="0"/>
        <v>77538000</v>
      </c>
    </row>
    <row r="30" spans="1:18" s="26" customFormat="1" ht="15" x14ac:dyDescent="0.25">
      <c r="A30" s="27"/>
      <c r="B30" s="105"/>
      <c r="C30" s="105"/>
      <c r="D30" s="105"/>
      <c r="G30" s="106"/>
    </row>
    <row r="31" spans="1:18" s="26" customFormat="1" ht="15" x14ac:dyDescent="0.25">
      <c r="B31" s="84"/>
      <c r="C31" s="84"/>
      <c r="D31" s="84"/>
      <c r="E31" s="84"/>
      <c r="F31" s="84"/>
      <c r="G31" s="84"/>
      <c r="H31" s="84"/>
      <c r="I31" s="84"/>
      <c r="J31" s="84"/>
    </row>
    <row r="32" spans="1:18" s="26" customFormat="1" ht="15" x14ac:dyDescent="0.25">
      <c r="A32" s="85" t="s">
        <v>15</v>
      </c>
      <c r="B32" s="86" t="s">
        <v>16</v>
      </c>
      <c r="C32" s="194" t="s">
        <v>4</v>
      </c>
      <c r="D32" s="196" t="s">
        <v>17</v>
      </c>
      <c r="E32" s="87" t="s">
        <v>41</v>
      </c>
      <c r="F32" s="88" t="s">
        <v>42</v>
      </c>
      <c r="G32" s="88" t="s">
        <v>43</v>
      </c>
      <c r="H32" s="88" t="s">
        <v>44</v>
      </c>
      <c r="I32" s="88" t="s">
        <v>45</v>
      </c>
      <c r="J32" s="88" t="s">
        <v>19</v>
      </c>
    </row>
    <row r="33" spans="1:10" s="26" customFormat="1" ht="12.6" customHeight="1" x14ac:dyDescent="0.25">
      <c r="A33" s="89" t="s">
        <v>110</v>
      </c>
      <c r="B33" s="90"/>
      <c r="C33" s="90"/>
      <c r="D33" s="197"/>
      <c r="E33" s="90"/>
      <c r="F33" s="93"/>
      <c r="G33" s="90"/>
      <c r="H33" s="90"/>
      <c r="I33" s="90"/>
      <c r="J33" s="91"/>
    </row>
    <row r="34" spans="1:10" s="26" customFormat="1" ht="13.35" customHeight="1" x14ac:dyDescent="0.25">
      <c r="A34" s="92" t="s">
        <v>20</v>
      </c>
      <c r="B34" s="111" t="s">
        <v>105</v>
      </c>
      <c r="C34" s="93"/>
      <c r="D34" s="197"/>
      <c r="E34" s="93"/>
      <c r="G34" s="93"/>
      <c r="H34" s="93"/>
      <c r="I34" s="93"/>
      <c r="J34" s="94"/>
    </row>
    <row r="35" spans="1:10" s="26" customFormat="1" ht="12.6" customHeight="1" x14ac:dyDescent="0.25">
      <c r="A35" s="95" t="s">
        <v>21</v>
      </c>
      <c r="B35" s="96"/>
      <c r="C35" s="189"/>
      <c r="D35" s="198"/>
      <c r="E35" s="190">
        <v>0</v>
      </c>
      <c r="F35" s="190">
        <v>21600</v>
      </c>
      <c r="G35" s="190">
        <v>42000</v>
      </c>
      <c r="H35" s="190">
        <v>42000</v>
      </c>
      <c r="I35" s="190">
        <v>42000</v>
      </c>
      <c r="J35" s="191">
        <f>SUM(E35:I35)</f>
        <v>147600</v>
      </c>
    </row>
    <row r="36" spans="1:10" s="26" customFormat="1" ht="12.6" customHeight="1" x14ac:dyDescent="0.25">
      <c r="A36" s="95" t="s">
        <v>22</v>
      </c>
      <c r="B36" s="97"/>
      <c r="C36" s="97"/>
      <c r="D36" s="199"/>
      <c r="E36" s="98">
        <v>0</v>
      </c>
      <c r="F36" s="98">
        <v>693.33</v>
      </c>
      <c r="G36" s="98">
        <v>717.6</v>
      </c>
      <c r="H36" s="98">
        <v>742.72</v>
      </c>
      <c r="I36" s="98">
        <v>768.71</v>
      </c>
      <c r="J36" s="179"/>
    </row>
    <row r="37" spans="1:10" s="26" customFormat="1" ht="13.35" customHeight="1" x14ac:dyDescent="0.25">
      <c r="A37" s="99" t="s">
        <v>23</v>
      </c>
      <c r="B37" s="100"/>
      <c r="C37" s="100"/>
      <c r="D37" s="200"/>
      <c r="E37" s="177">
        <f>E35*E36</f>
        <v>0</v>
      </c>
      <c r="F37" s="177">
        <f>F35*F36</f>
        <v>14975928</v>
      </c>
      <c r="G37" s="177">
        <f>G35*G36</f>
        <v>30139200</v>
      </c>
      <c r="H37" s="177">
        <f>H35*H36</f>
        <v>31194240</v>
      </c>
      <c r="I37" s="177">
        <f>I35*I36</f>
        <v>32285820</v>
      </c>
      <c r="J37" s="178">
        <f>SUM(E37:I37)</f>
        <v>108595188</v>
      </c>
    </row>
    <row r="38" spans="1:10" s="26" customFormat="1" ht="15" x14ac:dyDescent="0.25"/>
    <row r="39" spans="1:10" s="26" customFormat="1" ht="15" x14ac:dyDescent="0.25">
      <c r="B39" s="84"/>
      <c r="C39" s="84"/>
      <c r="D39" s="84"/>
      <c r="E39" s="84"/>
      <c r="F39" s="84"/>
      <c r="G39" s="84"/>
      <c r="H39" s="84"/>
      <c r="I39" s="84"/>
      <c r="J39" s="84"/>
    </row>
    <row r="40" spans="1:10" s="26" customFormat="1" ht="15" x14ac:dyDescent="0.25">
      <c r="A40" s="85" t="s">
        <v>15</v>
      </c>
      <c r="B40" s="86" t="s">
        <v>16</v>
      </c>
      <c r="C40" s="194" t="s">
        <v>4</v>
      </c>
      <c r="D40" s="196" t="s">
        <v>17</v>
      </c>
      <c r="E40" s="87" t="s">
        <v>41</v>
      </c>
      <c r="F40" s="88" t="s">
        <v>42</v>
      </c>
      <c r="G40" s="88" t="s">
        <v>43</v>
      </c>
      <c r="H40" s="88" t="s">
        <v>44</v>
      </c>
      <c r="I40" s="88" t="s">
        <v>45</v>
      </c>
      <c r="J40" s="88" t="s">
        <v>19</v>
      </c>
    </row>
    <row r="41" spans="1:10" s="26" customFormat="1" ht="12.6" customHeight="1" x14ac:dyDescent="0.25">
      <c r="A41" s="89" t="s">
        <v>111</v>
      </c>
      <c r="B41" s="90"/>
      <c r="C41" s="90"/>
      <c r="D41" s="197"/>
      <c r="E41" s="90"/>
      <c r="F41" s="90"/>
      <c r="G41" s="90"/>
      <c r="H41" s="90"/>
      <c r="I41" s="90"/>
      <c r="J41" s="91"/>
    </row>
    <row r="42" spans="1:10" s="26" customFormat="1" ht="13.35" customHeight="1" x14ac:dyDescent="0.25">
      <c r="A42" s="92" t="s">
        <v>20</v>
      </c>
      <c r="B42" s="111" t="s">
        <v>105</v>
      </c>
      <c r="C42" s="93"/>
      <c r="D42" s="197"/>
      <c r="E42" s="93"/>
      <c r="F42" s="93"/>
      <c r="G42" s="93"/>
      <c r="H42" s="93"/>
      <c r="I42" s="93"/>
      <c r="J42" s="94"/>
    </row>
    <row r="43" spans="1:10" s="26" customFormat="1" ht="12.6" customHeight="1" x14ac:dyDescent="0.25">
      <c r="A43" s="95" t="s">
        <v>21</v>
      </c>
      <c r="B43" s="96"/>
      <c r="C43" s="189"/>
      <c r="D43" s="198"/>
      <c r="E43" s="190">
        <v>13975.485000000001</v>
      </c>
      <c r="F43" s="190">
        <v>22501.392</v>
      </c>
      <c r="G43" s="190">
        <v>29190.866999999998</v>
      </c>
      <c r="H43" s="190">
        <v>29122.832999999999</v>
      </c>
      <c r="I43" s="190">
        <v>29225.124</v>
      </c>
      <c r="J43" s="191">
        <f>SUM(E43:I43)</f>
        <v>124015.701</v>
      </c>
    </row>
    <row r="44" spans="1:10" s="26" customFormat="1" ht="12.6" customHeight="1" x14ac:dyDescent="0.25">
      <c r="A44" s="95" t="s">
        <v>22</v>
      </c>
      <c r="B44" s="97"/>
      <c r="C44" s="97"/>
      <c r="D44" s="199">
        <v>5.3999999999999999E-2</v>
      </c>
      <c r="E44" s="98">
        <v>1023.75</v>
      </c>
      <c r="F44" s="98">
        <v>1078.57</v>
      </c>
      <c r="G44" s="98">
        <v>1136.33</v>
      </c>
      <c r="H44" s="98">
        <v>1197.19</v>
      </c>
      <c r="I44" s="98">
        <v>1261.3</v>
      </c>
      <c r="J44" s="179"/>
    </row>
    <row r="45" spans="1:10" s="26" customFormat="1" ht="13.35" customHeight="1" x14ac:dyDescent="0.25">
      <c r="A45" s="99" t="s">
        <v>23</v>
      </c>
      <c r="B45" s="100"/>
      <c r="C45" s="100"/>
      <c r="D45" s="200"/>
      <c r="E45" s="177">
        <f>E43*E44</f>
        <v>14307402.768750001</v>
      </c>
      <c r="F45" s="177">
        <f>F43*F44</f>
        <v>24269326.369439997</v>
      </c>
      <c r="G45" s="177">
        <f>G43*G44</f>
        <v>33170457.898109995</v>
      </c>
      <c r="H45" s="177">
        <f>H43*H44</f>
        <v>34865564.439269997</v>
      </c>
      <c r="I45" s="177">
        <f>I43*I44</f>
        <v>36861648.901199996</v>
      </c>
      <c r="J45" s="178">
        <f>SUM(E45:I45)</f>
        <v>143474400.37676999</v>
      </c>
    </row>
    <row r="46" spans="1:10" s="26" customFormat="1" ht="15" x14ac:dyDescent="0.25"/>
    <row r="47" spans="1:10" s="26" customFormat="1" ht="15" x14ac:dyDescent="0.25">
      <c r="B47" s="84"/>
      <c r="C47" s="84"/>
      <c r="D47" s="84"/>
      <c r="E47" s="84"/>
      <c r="F47" s="84"/>
      <c r="G47" s="84"/>
      <c r="H47" s="84"/>
      <c r="I47" s="84"/>
      <c r="J47" s="84"/>
    </row>
    <row r="48" spans="1:10" s="26" customFormat="1" ht="15" x14ac:dyDescent="0.25">
      <c r="A48" s="85" t="s">
        <v>15</v>
      </c>
      <c r="B48" s="86" t="s">
        <v>16</v>
      </c>
      <c r="C48" s="194" t="s">
        <v>4</v>
      </c>
      <c r="D48" s="196" t="s">
        <v>17</v>
      </c>
      <c r="E48" s="87" t="s">
        <v>41</v>
      </c>
      <c r="F48" s="88" t="s">
        <v>42</v>
      </c>
      <c r="G48" s="88" t="s">
        <v>43</v>
      </c>
      <c r="H48" s="88" t="s">
        <v>44</v>
      </c>
      <c r="I48" s="88" t="s">
        <v>45</v>
      </c>
      <c r="J48" s="88" t="s">
        <v>19</v>
      </c>
    </row>
    <row r="49" spans="1:10" s="26" customFormat="1" ht="12.6" customHeight="1" x14ac:dyDescent="0.25">
      <c r="A49" s="89" t="s">
        <v>112</v>
      </c>
      <c r="B49" s="90"/>
      <c r="C49" s="90"/>
      <c r="D49" s="197"/>
      <c r="E49" s="90"/>
      <c r="F49" s="90"/>
      <c r="G49" s="90"/>
      <c r="H49" s="90"/>
      <c r="I49" s="90"/>
      <c r="J49" s="91"/>
    </row>
    <row r="50" spans="1:10" s="26" customFormat="1" ht="13.35" customHeight="1" x14ac:dyDescent="0.25">
      <c r="A50" s="92" t="s">
        <v>20</v>
      </c>
      <c r="B50" s="111" t="s">
        <v>105</v>
      </c>
      <c r="C50" s="93"/>
      <c r="D50" s="197"/>
      <c r="E50" s="93"/>
      <c r="F50" s="93"/>
      <c r="G50" s="93"/>
      <c r="H50" s="93"/>
      <c r="I50" s="93"/>
      <c r="J50" s="94"/>
    </row>
    <row r="51" spans="1:10" s="26" customFormat="1" ht="12.6" customHeight="1" x14ac:dyDescent="0.25">
      <c r="A51" s="95" t="s">
        <v>21</v>
      </c>
      <c r="B51" s="96"/>
      <c r="C51" s="189"/>
      <c r="D51" s="198"/>
      <c r="E51" s="190">
        <v>451874.01500000001</v>
      </c>
      <c r="F51" s="190">
        <v>727545.00800000003</v>
      </c>
      <c r="G51" s="190">
        <v>943838.03300000005</v>
      </c>
      <c r="H51" s="190">
        <v>941638.26699999999</v>
      </c>
      <c r="I51" s="190">
        <v>944945.67599999998</v>
      </c>
      <c r="J51" s="191">
        <f>SUM(E51:I51)</f>
        <v>4009840.9989999998</v>
      </c>
    </row>
    <row r="52" spans="1:10" s="26" customFormat="1" ht="12.6" customHeight="1" x14ac:dyDescent="0.25">
      <c r="A52" s="95" t="s">
        <v>22</v>
      </c>
      <c r="B52" s="97"/>
      <c r="C52" s="97"/>
      <c r="D52" s="199">
        <v>5.1999999999999998E-2</v>
      </c>
      <c r="E52" s="98">
        <v>577.88</v>
      </c>
      <c r="F52" s="98">
        <v>608.13</v>
      </c>
      <c r="G52" s="98">
        <v>639.95000000000005</v>
      </c>
      <c r="H52" s="98">
        <v>673.44</v>
      </c>
      <c r="I52" s="98">
        <v>708.69</v>
      </c>
      <c r="J52" s="179"/>
    </row>
    <row r="53" spans="1:10" s="26" customFormat="1" ht="13.35" customHeight="1" x14ac:dyDescent="0.25">
      <c r="A53" s="99" t="s">
        <v>23</v>
      </c>
      <c r="B53" s="100"/>
      <c r="C53" s="100"/>
      <c r="D53" s="200"/>
      <c r="E53" s="177">
        <f>E51*E52</f>
        <v>261128955.78820002</v>
      </c>
      <c r="F53" s="177">
        <f>F51*F52</f>
        <v>442441945.71504003</v>
      </c>
      <c r="G53" s="177">
        <f>G51*G52</f>
        <v>604009149.21835005</v>
      </c>
      <c r="H53" s="177">
        <f>H51*H52</f>
        <v>634136874.52848005</v>
      </c>
      <c r="I53" s="177">
        <f>I51*I52</f>
        <v>669673551.12444007</v>
      </c>
      <c r="J53" s="178">
        <f>SUM(E53:I53)</f>
        <v>2611390476.3745103</v>
      </c>
    </row>
    <row r="54" spans="1:10" s="26" customFormat="1" ht="15" x14ac:dyDescent="0.25"/>
    <row r="55" spans="1:10" s="26" customFormat="1" ht="15" x14ac:dyDescent="0.25">
      <c r="B55" s="84"/>
      <c r="C55" s="84"/>
      <c r="D55" s="84"/>
      <c r="E55" s="84"/>
      <c r="F55" s="84"/>
      <c r="G55" s="84"/>
      <c r="H55" s="84"/>
      <c r="I55" s="84"/>
      <c r="J55" s="84"/>
    </row>
    <row r="56" spans="1:10" s="26" customFormat="1" ht="15" x14ac:dyDescent="0.25">
      <c r="A56" s="27"/>
      <c r="B56" s="105"/>
      <c r="C56" s="105"/>
      <c r="D56" s="105"/>
      <c r="G56" s="106"/>
    </row>
    <row r="57" spans="1:10" s="26" customFormat="1" ht="15" x14ac:dyDescent="0.25">
      <c r="B57" s="84"/>
      <c r="C57" s="84"/>
      <c r="D57" s="84"/>
      <c r="E57" s="84"/>
      <c r="F57" s="84"/>
      <c r="G57" s="84"/>
      <c r="H57" s="84"/>
      <c r="I57" s="84"/>
      <c r="J57" s="84"/>
    </row>
    <row r="58" spans="1:10" s="26" customFormat="1" ht="15" x14ac:dyDescent="0.25">
      <c r="A58" s="27"/>
      <c r="B58" s="105"/>
      <c r="C58" s="105"/>
      <c r="D58" s="105"/>
      <c r="G58" s="106"/>
    </row>
    <row r="59" spans="1:10" s="26" customFormat="1" ht="15" x14ac:dyDescent="0.25">
      <c r="B59" s="84"/>
      <c r="C59" s="84"/>
      <c r="D59" s="84"/>
      <c r="E59" s="84"/>
      <c r="F59" s="84"/>
      <c r="G59" s="84"/>
      <c r="H59" s="84"/>
      <c r="I59" s="84"/>
      <c r="J59" s="84"/>
    </row>
    <row r="60" spans="1:10" s="26" customFormat="1" ht="15" x14ac:dyDescent="0.25">
      <c r="A60" s="27"/>
      <c r="B60" s="105"/>
      <c r="C60" s="105"/>
      <c r="D60" s="105"/>
      <c r="G60" s="106"/>
    </row>
    <row r="61" spans="1:10" s="26" customFormat="1" ht="15" x14ac:dyDescent="0.25">
      <c r="B61" s="84"/>
      <c r="C61" s="84"/>
      <c r="D61" s="84"/>
      <c r="E61" s="84"/>
      <c r="F61" s="84"/>
      <c r="G61" s="84"/>
      <c r="H61" s="84"/>
      <c r="I61" s="84"/>
      <c r="J61" s="84"/>
    </row>
    <row r="62" spans="1:10" s="26" customFormat="1" ht="15" x14ac:dyDescent="0.25"/>
    <row r="63" spans="1:10" s="26" customFormat="1" ht="15" x14ac:dyDescent="0.25">
      <c r="B63" s="84"/>
      <c r="C63" s="84"/>
      <c r="D63" s="84"/>
      <c r="E63" s="84"/>
      <c r="F63" s="84"/>
      <c r="G63" s="84"/>
      <c r="H63" s="84"/>
      <c r="I63" s="84"/>
      <c r="J63" s="84"/>
    </row>
    <row r="64" spans="1:10" s="26" customFormat="1" ht="15" x14ac:dyDescent="0.25"/>
    <row r="65" spans="1:10" s="26" customFormat="1" ht="15" x14ac:dyDescent="0.25">
      <c r="B65" s="84"/>
      <c r="C65" s="84"/>
      <c r="D65" s="84"/>
      <c r="E65" s="84"/>
      <c r="F65" s="84"/>
      <c r="G65" s="84"/>
      <c r="H65" s="84"/>
      <c r="I65" s="84"/>
      <c r="J65" s="84"/>
    </row>
    <row r="66" spans="1:10" s="26" customFormat="1" ht="15" x14ac:dyDescent="0.25"/>
    <row r="67" spans="1:10" s="26" customFormat="1" ht="15" x14ac:dyDescent="0.25">
      <c r="B67" s="84"/>
      <c r="C67" s="84"/>
      <c r="D67" s="84"/>
      <c r="E67" s="84"/>
      <c r="F67" s="84"/>
      <c r="G67" s="84"/>
      <c r="H67" s="84"/>
      <c r="I67" s="84"/>
      <c r="J67" s="84"/>
    </row>
    <row r="68" spans="1:10" s="26" customFormat="1" ht="15" x14ac:dyDescent="0.25"/>
    <row r="69" spans="1:10" s="26" customFormat="1" ht="15" x14ac:dyDescent="0.25">
      <c r="B69" s="84"/>
      <c r="C69" s="84"/>
      <c r="D69" s="84"/>
      <c r="E69" s="84"/>
      <c r="F69" s="84"/>
      <c r="G69" s="84"/>
      <c r="H69" s="84"/>
      <c r="I69" s="84"/>
      <c r="J69" s="84"/>
    </row>
    <row r="70" spans="1:10" s="26" customFormat="1" ht="15" x14ac:dyDescent="0.25">
      <c r="A70" s="27"/>
      <c r="B70" s="105"/>
      <c r="C70" s="105"/>
      <c r="D70" s="105"/>
      <c r="G70" s="106"/>
    </row>
    <row r="71" spans="1:10" s="26" customFormat="1" ht="15" x14ac:dyDescent="0.25">
      <c r="B71" s="84"/>
      <c r="C71" s="84"/>
      <c r="D71" s="84"/>
      <c r="E71" s="84"/>
      <c r="F71" s="84"/>
      <c r="G71" s="84"/>
      <c r="H71" s="84"/>
      <c r="I71" s="84"/>
      <c r="J71" s="84"/>
    </row>
    <row r="72" spans="1:10" s="26" customFormat="1" ht="15" x14ac:dyDescent="0.25"/>
    <row r="73" spans="1:10" s="26" customFormat="1" ht="15" x14ac:dyDescent="0.25">
      <c r="B73" s="84"/>
      <c r="C73" s="84"/>
      <c r="D73" s="84"/>
      <c r="E73" s="84"/>
      <c r="F73" s="84"/>
      <c r="G73" s="84"/>
      <c r="H73" s="84"/>
      <c r="I73" s="84"/>
      <c r="J73" s="84"/>
    </row>
    <row r="74" spans="1:10" s="26" customFormat="1" ht="15" x14ac:dyDescent="0.25"/>
    <row r="75" spans="1:10" s="26" customFormat="1" ht="15" x14ac:dyDescent="0.25">
      <c r="B75" s="84"/>
      <c r="C75" s="84"/>
      <c r="D75" s="84"/>
      <c r="E75" s="84"/>
      <c r="F75" s="84"/>
      <c r="G75" s="84"/>
      <c r="H75" s="84"/>
      <c r="I75" s="84"/>
      <c r="J75" s="84"/>
    </row>
    <row r="76" spans="1:10" s="26" customFormat="1" ht="15" x14ac:dyDescent="0.25">
      <c r="A76" s="27"/>
      <c r="B76" s="105"/>
      <c r="C76" s="105"/>
      <c r="D76" s="105"/>
      <c r="G76" s="106"/>
    </row>
    <row r="77" spans="1:10" s="26" customFormat="1" ht="15" x14ac:dyDescent="0.25">
      <c r="B77" s="84"/>
      <c r="C77" s="84"/>
      <c r="D77" s="84"/>
      <c r="E77" s="84"/>
      <c r="F77" s="84"/>
      <c r="G77" s="84"/>
      <c r="H77" s="84"/>
      <c r="I77" s="84"/>
      <c r="J77" s="84"/>
    </row>
    <row r="78" spans="1:10" s="26" customFormat="1" ht="15" x14ac:dyDescent="0.25"/>
    <row r="79" spans="1:10" s="26" customFormat="1" ht="15" x14ac:dyDescent="0.25">
      <c r="B79" s="84"/>
      <c r="C79" s="84"/>
      <c r="D79" s="84"/>
      <c r="E79" s="84"/>
      <c r="F79" s="84"/>
      <c r="G79" s="84"/>
      <c r="H79" s="84"/>
      <c r="I79" s="84"/>
      <c r="J79" s="84"/>
    </row>
    <row r="80" spans="1:10" s="26" customFormat="1" ht="15" x14ac:dyDescent="0.25"/>
    <row r="81" spans="1:10" s="26" customFormat="1" ht="15" x14ac:dyDescent="0.25">
      <c r="B81" s="84"/>
      <c r="C81" s="84"/>
      <c r="D81" s="84"/>
      <c r="E81" s="84"/>
      <c r="F81" s="84"/>
      <c r="G81" s="84"/>
      <c r="H81" s="84"/>
      <c r="I81" s="84"/>
      <c r="J81" s="84"/>
    </row>
    <row r="82" spans="1:10" s="26" customFormat="1" ht="15" x14ac:dyDescent="0.25"/>
    <row r="83" spans="1:10" s="26" customFormat="1" ht="15" x14ac:dyDescent="0.25">
      <c r="B83" s="84"/>
      <c r="C83" s="84"/>
      <c r="D83" s="84"/>
      <c r="E83" s="84"/>
      <c r="F83" s="84"/>
      <c r="G83" s="84"/>
      <c r="H83" s="84"/>
      <c r="I83" s="84"/>
      <c r="J83" s="84"/>
    </row>
    <row r="84" spans="1:10" s="26" customFormat="1" ht="15" x14ac:dyDescent="0.25"/>
    <row r="85" spans="1:10" s="26" customFormat="1" ht="15" x14ac:dyDescent="0.25">
      <c r="B85" s="84"/>
      <c r="C85" s="84"/>
      <c r="D85" s="84"/>
      <c r="E85" s="84"/>
      <c r="F85" s="84"/>
      <c r="G85" s="84"/>
      <c r="H85" s="84"/>
      <c r="I85" s="84"/>
      <c r="J85" s="84"/>
    </row>
    <row r="86" spans="1:10" s="26" customFormat="1" ht="15" x14ac:dyDescent="0.25">
      <c r="A86" s="27"/>
      <c r="B86" s="105"/>
      <c r="C86" s="105"/>
      <c r="D86" s="105"/>
      <c r="G86" s="106"/>
    </row>
    <row r="87" spans="1:10" s="26" customFormat="1" ht="15" x14ac:dyDescent="0.25">
      <c r="B87" s="84"/>
      <c r="C87" s="84"/>
      <c r="D87" s="84"/>
      <c r="E87" s="84"/>
      <c r="F87" s="84"/>
      <c r="G87" s="84"/>
      <c r="H87" s="84"/>
      <c r="I87" s="84"/>
      <c r="J87" s="84"/>
    </row>
    <row r="88" spans="1:10" s="26" customFormat="1" ht="15" x14ac:dyDescent="0.25">
      <c r="A88" s="27"/>
      <c r="B88" s="105"/>
      <c r="C88" s="105"/>
      <c r="D88" s="105"/>
      <c r="G88" s="106"/>
    </row>
    <row r="89" spans="1:10" s="26" customFormat="1" ht="15" x14ac:dyDescent="0.25">
      <c r="B89" s="84"/>
      <c r="C89" s="84"/>
      <c r="D89" s="84"/>
      <c r="E89" s="84"/>
      <c r="F89" s="84"/>
      <c r="G89" s="84"/>
      <c r="H89" s="84"/>
      <c r="I89" s="84"/>
      <c r="J89" s="84"/>
    </row>
    <row r="90" spans="1:10" s="26" customFormat="1" ht="15" x14ac:dyDescent="0.25"/>
    <row r="91" spans="1:10" s="26" customFormat="1" ht="15" x14ac:dyDescent="0.25">
      <c r="B91" s="84"/>
      <c r="C91" s="84"/>
      <c r="D91" s="84"/>
      <c r="E91" s="84"/>
      <c r="F91" s="84"/>
      <c r="G91" s="84"/>
      <c r="H91" s="84"/>
      <c r="I91" s="84"/>
      <c r="J91" s="84"/>
    </row>
    <row r="92" spans="1:10" s="26" customFormat="1" ht="15" x14ac:dyDescent="0.25">
      <c r="A92" s="27"/>
      <c r="B92" s="105"/>
      <c r="C92" s="105"/>
      <c r="D92" s="105"/>
      <c r="G92" s="106"/>
    </row>
    <row r="93" spans="1:10" s="26" customFormat="1" ht="15" x14ac:dyDescent="0.25">
      <c r="B93" s="84"/>
      <c r="C93" s="84"/>
      <c r="D93" s="84"/>
      <c r="E93" s="84"/>
      <c r="F93" s="84"/>
      <c r="G93" s="84"/>
      <c r="H93" s="84"/>
      <c r="I93" s="84"/>
      <c r="J93" s="84"/>
    </row>
    <row r="94" spans="1:10" s="26" customFormat="1" ht="15" x14ac:dyDescent="0.25"/>
    <row r="95" spans="1:10" s="26" customFormat="1" ht="15" x14ac:dyDescent="0.25">
      <c r="B95" s="84"/>
      <c r="C95" s="84"/>
      <c r="D95" s="84"/>
      <c r="E95" s="84"/>
      <c r="F95" s="84"/>
      <c r="G95" s="84"/>
      <c r="H95" s="84"/>
      <c r="I95" s="84"/>
      <c r="J95" s="84"/>
    </row>
    <row r="96" spans="1:10" s="26" customFormat="1" ht="15" x14ac:dyDescent="0.25"/>
    <row r="97" spans="1:10" s="26" customFormat="1" ht="15" x14ac:dyDescent="0.25">
      <c r="B97" s="84"/>
      <c r="C97" s="84"/>
      <c r="D97" s="84"/>
      <c r="E97" s="84"/>
      <c r="F97" s="84"/>
      <c r="G97" s="84"/>
      <c r="H97" s="84"/>
      <c r="I97" s="84"/>
      <c r="J97" s="84"/>
    </row>
    <row r="98" spans="1:10" s="26" customFormat="1" ht="15" x14ac:dyDescent="0.25"/>
    <row r="99" spans="1:10" s="26" customFormat="1" ht="15" x14ac:dyDescent="0.25">
      <c r="B99" s="84"/>
      <c r="C99" s="84"/>
      <c r="D99" s="84"/>
      <c r="E99" s="84"/>
      <c r="F99" s="84"/>
      <c r="G99" s="84"/>
      <c r="H99" s="84"/>
      <c r="I99" s="84"/>
      <c r="J99" s="84"/>
    </row>
    <row r="100" spans="1:10" s="26" customFormat="1" ht="15" x14ac:dyDescent="0.25">
      <c r="A100" s="27"/>
      <c r="B100" s="105"/>
      <c r="C100" s="105"/>
      <c r="D100" s="105"/>
      <c r="G100" s="106"/>
    </row>
    <row r="101" spans="1:10" s="26" customFormat="1" ht="15" x14ac:dyDescent="0.25">
      <c r="B101" s="84"/>
      <c r="C101" s="84"/>
      <c r="D101" s="84"/>
      <c r="E101" s="84"/>
      <c r="F101" s="84"/>
      <c r="G101" s="84"/>
      <c r="H101" s="84"/>
      <c r="I101" s="84"/>
      <c r="J101" s="84"/>
    </row>
    <row r="102" spans="1:10" s="26" customFormat="1" ht="15" x14ac:dyDescent="0.25">
      <c r="A102" s="27"/>
      <c r="B102" s="105"/>
      <c r="C102" s="105"/>
      <c r="D102" s="105"/>
      <c r="G102" s="106"/>
    </row>
    <row r="103" spans="1:10" s="26" customFormat="1" ht="15" x14ac:dyDescent="0.25">
      <c r="B103" s="84"/>
      <c r="C103" s="84"/>
      <c r="D103" s="84"/>
      <c r="E103" s="84"/>
      <c r="F103" s="84"/>
      <c r="G103" s="84"/>
      <c r="H103" s="84"/>
      <c r="I103" s="84"/>
      <c r="J103" s="84"/>
    </row>
    <row r="104" spans="1:10" s="26" customFormat="1" ht="15" x14ac:dyDescent="0.25"/>
    <row r="105" spans="1:10" s="26" customFormat="1" ht="15" x14ac:dyDescent="0.25">
      <c r="B105" s="84"/>
      <c r="C105" s="84"/>
      <c r="D105" s="84"/>
      <c r="E105" s="84"/>
      <c r="F105" s="84"/>
      <c r="G105" s="84"/>
      <c r="H105" s="84"/>
      <c r="I105" s="84"/>
      <c r="J105" s="84"/>
    </row>
    <row r="106" spans="1:10" s="26" customFormat="1" ht="15" x14ac:dyDescent="0.25">
      <c r="A106" s="27"/>
      <c r="B106" s="105"/>
      <c r="C106" s="105"/>
      <c r="D106" s="105"/>
      <c r="G106" s="106"/>
    </row>
    <row r="107" spans="1:10" s="26" customFormat="1" ht="15" x14ac:dyDescent="0.25">
      <c r="B107" s="84"/>
      <c r="C107" s="84"/>
      <c r="D107" s="84"/>
      <c r="E107" s="84"/>
      <c r="F107" s="84"/>
      <c r="G107" s="84"/>
      <c r="H107" s="84"/>
      <c r="I107" s="84"/>
      <c r="J107" s="84"/>
    </row>
    <row r="108" spans="1:10" s="26" customFormat="1" ht="15" x14ac:dyDescent="0.25"/>
    <row r="109" spans="1:10" s="26" customFormat="1" ht="15" x14ac:dyDescent="0.25">
      <c r="B109" s="84"/>
      <c r="C109" s="84"/>
      <c r="D109" s="84"/>
      <c r="E109" s="84"/>
      <c r="F109" s="84"/>
      <c r="G109" s="84"/>
      <c r="H109" s="84"/>
      <c r="I109" s="84"/>
      <c r="J109" s="84"/>
    </row>
    <row r="110" spans="1:10" s="26" customFormat="1" ht="15" x14ac:dyDescent="0.25">
      <c r="A110" s="27"/>
      <c r="B110" s="105"/>
      <c r="C110" s="105"/>
      <c r="D110" s="105"/>
      <c r="G110" s="106"/>
    </row>
    <row r="111" spans="1:10" s="26" customFormat="1" ht="15" x14ac:dyDescent="0.25">
      <c r="B111" s="84"/>
      <c r="C111" s="84"/>
      <c r="D111" s="84"/>
      <c r="E111" s="84"/>
      <c r="F111" s="84"/>
      <c r="G111" s="84"/>
      <c r="H111" s="84"/>
      <c r="I111" s="84"/>
      <c r="J111" s="84"/>
    </row>
    <row r="112" spans="1:10" s="26" customFormat="1" ht="15" x14ac:dyDescent="0.25"/>
    <row r="113" spans="1:10" s="26" customFormat="1" ht="15" x14ac:dyDescent="0.25">
      <c r="B113" s="84"/>
      <c r="C113" s="84"/>
      <c r="D113" s="84"/>
      <c r="E113" s="84"/>
      <c r="F113" s="84"/>
      <c r="G113" s="84"/>
      <c r="H113" s="84"/>
      <c r="I113" s="84"/>
      <c r="J113" s="84"/>
    </row>
    <row r="114" spans="1:10" s="26" customFormat="1" ht="15" x14ac:dyDescent="0.25">
      <c r="A114" s="27"/>
      <c r="B114" s="105"/>
      <c r="C114" s="105"/>
      <c r="D114" s="105"/>
      <c r="G114" s="106"/>
    </row>
    <row r="115" spans="1:10" s="26" customFormat="1" ht="15" x14ac:dyDescent="0.25">
      <c r="B115" s="84"/>
      <c r="C115" s="84"/>
      <c r="D115" s="84"/>
      <c r="E115" s="84"/>
      <c r="F115" s="84"/>
      <c r="G115" s="84"/>
      <c r="H115" s="84"/>
      <c r="I115" s="84"/>
      <c r="J115" s="84"/>
    </row>
    <row r="116" spans="1:10" s="26" customFormat="1" ht="15" x14ac:dyDescent="0.25"/>
    <row r="117" spans="1:10" s="26" customFormat="1" ht="15" x14ac:dyDescent="0.25">
      <c r="B117" s="84"/>
      <c r="C117" s="84"/>
      <c r="D117" s="84"/>
      <c r="E117" s="84"/>
      <c r="F117" s="84"/>
      <c r="G117" s="84"/>
      <c r="H117" s="84"/>
      <c r="I117" s="84"/>
      <c r="J117" s="84"/>
    </row>
    <row r="118" spans="1:10" s="26" customFormat="1" ht="15" x14ac:dyDescent="0.25"/>
    <row r="119" spans="1:10" s="26" customFormat="1" ht="15" x14ac:dyDescent="0.25">
      <c r="B119" s="84"/>
      <c r="C119" s="84"/>
      <c r="D119" s="84"/>
      <c r="E119" s="84"/>
      <c r="F119" s="84"/>
      <c r="G119" s="84"/>
      <c r="H119" s="84"/>
      <c r="I119" s="84"/>
      <c r="J119" s="84"/>
    </row>
    <row r="120" spans="1:10" s="26" customFormat="1" ht="15" x14ac:dyDescent="0.25"/>
    <row r="121" spans="1:10" s="26" customFormat="1" ht="15" x14ac:dyDescent="0.25">
      <c r="B121" s="84"/>
      <c r="C121" s="84"/>
      <c r="D121" s="84"/>
      <c r="E121" s="84"/>
      <c r="F121" s="84"/>
      <c r="G121" s="84"/>
      <c r="H121" s="84"/>
      <c r="I121" s="84"/>
      <c r="J121" s="84"/>
    </row>
    <row r="122" spans="1:10" s="26" customFormat="1" ht="15" x14ac:dyDescent="0.25"/>
    <row r="123" spans="1:10" s="26" customFormat="1" ht="15" x14ac:dyDescent="0.25">
      <c r="B123" s="84"/>
      <c r="C123" s="84"/>
      <c r="D123" s="84"/>
      <c r="E123" s="84"/>
      <c r="F123" s="84"/>
      <c r="G123" s="84"/>
      <c r="H123" s="84"/>
      <c r="I123" s="84"/>
      <c r="J123" s="84"/>
    </row>
    <row r="124" spans="1:10" s="26" customFormat="1" ht="15" x14ac:dyDescent="0.25"/>
    <row r="125" spans="1:10" s="26" customFormat="1" ht="15" x14ac:dyDescent="0.25">
      <c r="B125" s="84"/>
      <c r="C125" s="84"/>
      <c r="D125" s="84"/>
      <c r="E125" s="84"/>
      <c r="F125" s="84"/>
      <c r="G125" s="84"/>
      <c r="H125" s="84"/>
      <c r="I125" s="84"/>
      <c r="J125" s="84"/>
    </row>
    <row r="126" spans="1:10" s="26" customFormat="1" ht="15" x14ac:dyDescent="0.25"/>
    <row r="127" spans="1:10" s="26" customFormat="1" ht="15" x14ac:dyDescent="0.25">
      <c r="B127" s="84"/>
      <c r="C127" s="84"/>
      <c r="D127" s="84"/>
      <c r="E127" s="84"/>
      <c r="F127" s="84"/>
      <c r="G127" s="84"/>
      <c r="H127" s="84"/>
      <c r="I127" s="84"/>
      <c r="J127" s="84"/>
    </row>
    <row r="128" spans="1:10" s="26" customFormat="1" ht="15" x14ac:dyDescent="0.25"/>
    <row r="129" spans="1:10" s="26" customFormat="1" ht="15" x14ac:dyDescent="0.25">
      <c r="B129" s="84"/>
      <c r="C129" s="84"/>
      <c r="D129" s="84"/>
      <c r="E129" s="84"/>
      <c r="F129" s="84"/>
      <c r="G129" s="84"/>
      <c r="H129" s="84"/>
      <c r="I129" s="84"/>
      <c r="J129" s="84"/>
    </row>
    <row r="130" spans="1:10" s="26" customFormat="1" ht="15" x14ac:dyDescent="0.25"/>
    <row r="131" spans="1:10" s="26" customFormat="1" ht="15" x14ac:dyDescent="0.25">
      <c r="B131" s="84"/>
      <c r="C131" s="84"/>
      <c r="D131" s="84"/>
      <c r="E131" s="84"/>
      <c r="F131" s="84"/>
      <c r="G131" s="84"/>
      <c r="H131" s="84"/>
      <c r="I131" s="84"/>
      <c r="J131" s="84"/>
    </row>
    <row r="132" spans="1:10" s="26" customFormat="1" ht="15" x14ac:dyDescent="0.25"/>
    <row r="133" spans="1:10" s="26" customFormat="1" ht="15" x14ac:dyDescent="0.25">
      <c r="B133" s="84"/>
      <c r="C133" s="84"/>
      <c r="D133" s="84"/>
      <c r="E133" s="84"/>
      <c r="F133" s="84"/>
      <c r="G133" s="84"/>
      <c r="H133" s="84"/>
      <c r="I133" s="84"/>
      <c r="J133" s="84"/>
    </row>
    <row r="134" spans="1:10" s="26" customFormat="1" ht="15" x14ac:dyDescent="0.25"/>
    <row r="135" spans="1:10" s="26" customFormat="1" ht="15" x14ac:dyDescent="0.25">
      <c r="B135" s="84"/>
      <c r="C135" s="84"/>
      <c r="D135" s="84"/>
      <c r="E135" s="84"/>
      <c r="F135" s="84"/>
      <c r="G135" s="84"/>
      <c r="H135" s="84"/>
      <c r="I135" s="84"/>
      <c r="J135" s="84"/>
    </row>
    <row r="136" spans="1:10" s="26" customFormat="1" ht="15" x14ac:dyDescent="0.25">
      <c r="A136" s="27"/>
      <c r="B136" s="105"/>
      <c r="C136" s="105"/>
      <c r="D136" s="105"/>
      <c r="G136" s="106"/>
    </row>
    <row r="137" spans="1:10" s="26" customFormat="1" ht="15" x14ac:dyDescent="0.25">
      <c r="B137" s="84"/>
      <c r="C137" s="84"/>
      <c r="D137" s="84"/>
      <c r="E137" s="84"/>
      <c r="F137" s="84"/>
      <c r="G137" s="84"/>
      <c r="H137" s="84"/>
      <c r="I137" s="84"/>
      <c r="J137" s="84"/>
    </row>
    <row r="138" spans="1:10" s="26" customFormat="1" ht="15" x14ac:dyDescent="0.25"/>
    <row r="139" spans="1:10" s="26" customFormat="1" ht="15" x14ac:dyDescent="0.25">
      <c r="B139" s="84"/>
      <c r="C139" s="84"/>
      <c r="D139" s="84"/>
      <c r="E139" s="84"/>
      <c r="F139" s="84"/>
      <c r="G139" s="84"/>
      <c r="H139" s="84"/>
      <c r="I139" s="84"/>
      <c r="J139" s="84"/>
    </row>
    <row r="140" spans="1:10" s="26" customFormat="1" ht="15" x14ac:dyDescent="0.25">
      <c r="A140" s="27"/>
      <c r="B140" s="105"/>
      <c r="C140" s="105"/>
      <c r="D140" s="105"/>
      <c r="G140" s="106"/>
    </row>
    <row r="141" spans="1:10" s="26" customFormat="1" ht="15" x14ac:dyDescent="0.25">
      <c r="B141" s="84"/>
      <c r="C141" s="84"/>
      <c r="D141" s="84"/>
      <c r="E141" s="84"/>
      <c r="F141" s="84"/>
      <c r="G141" s="84"/>
      <c r="H141" s="84"/>
      <c r="I141" s="84"/>
      <c r="J141" s="84"/>
    </row>
    <row r="142" spans="1:10" s="26" customFormat="1" ht="15" x14ac:dyDescent="0.25"/>
    <row r="143" spans="1:10" s="26" customFormat="1" ht="15" x14ac:dyDescent="0.25">
      <c r="B143" s="84"/>
      <c r="C143" s="84"/>
      <c r="D143" s="84"/>
      <c r="E143" s="84"/>
      <c r="F143" s="84"/>
      <c r="G143" s="84"/>
      <c r="H143" s="84"/>
      <c r="I143" s="84"/>
      <c r="J143" s="84"/>
    </row>
    <row r="144" spans="1:10" s="26" customFormat="1" ht="15" x14ac:dyDescent="0.25">
      <c r="A144" s="27"/>
      <c r="B144" s="105"/>
      <c r="C144" s="105"/>
      <c r="D144" s="105"/>
      <c r="G144" s="106"/>
    </row>
    <row r="145" spans="1:10" s="26" customFormat="1" ht="15" x14ac:dyDescent="0.25">
      <c r="B145" s="84"/>
      <c r="C145" s="84"/>
      <c r="D145" s="84"/>
      <c r="E145" s="84"/>
      <c r="F145" s="84"/>
      <c r="G145" s="84"/>
      <c r="H145" s="84"/>
      <c r="I145" s="84"/>
      <c r="J145" s="84"/>
    </row>
    <row r="146" spans="1:10" s="26" customFormat="1" ht="15" x14ac:dyDescent="0.25"/>
    <row r="147" spans="1:10" s="26" customFormat="1" ht="15" x14ac:dyDescent="0.25">
      <c r="B147" s="84"/>
      <c r="C147" s="84"/>
      <c r="D147" s="84"/>
      <c r="E147" s="84"/>
      <c r="F147" s="84"/>
      <c r="G147" s="84"/>
      <c r="H147" s="84"/>
      <c r="I147" s="84"/>
      <c r="J147" s="84"/>
    </row>
    <row r="148" spans="1:10" s="26" customFormat="1" ht="15" x14ac:dyDescent="0.25"/>
    <row r="149" spans="1:10" s="26" customFormat="1" ht="15" x14ac:dyDescent="0.25">
      <c r="B149" s="84"/>
      <c r="C149" s="84"/>
      <c r="D149" s="84"/>
      <c r="E149" s="84"/>
      <c r="F149" s="84"/>
      <c r="G149" s="84"/>
      <c r="H149" s="84"/>
      <c r="I149" s="84"/>
      <c r="J149" s="84"/>
    </row>
    <row r="150" spans="1:10" s="26" customFormat="1" ht="15" x14ac:dyDescent="0.25">
      <c r="A150" s="27"/>
      <c r="B150" s="105"/>
      <c r="C150" s="105"/>
      <c r="D150" s="105"/>
      <c r="G150" s="106"/>
    </row>
    <row r="151" spans="1:10" s="26" customFormat="1" ht="15" x14ac:dyDescent="0.25">
      <c r="B151" s="84"/>
      <c r="C151" s="84"/>
      <c r="D151" s="84"/>
      <c r="E151" s="84"/>
      <c r="F151" s="84"/>
      <c r="G151" s="84"/>
      <c r="H151" s="84"/>
      <c r="I151" s="84"/>
      <c r="J151" s="84"/>
    </row>
    <row r="152" spans="1:10" s="26" customFormat="1" ht="15" x14ac:dyDescent="0.25">
      <c r="A152" s="27"/>
      <c r="B152" s="105"/>
      <c r="C152" s="105"/>
      <c r="D152" s="105"/>
      <c r="G152" s="106"/>
    </row>
    <row r="153" spans="1:10" s="26" customFormat="1" ht="15" x14ac:dyDescent="0.25">
      <c r="B153" s="84"/>
      <c r="C153" s="84"/>
      <c r="D153" s="84"/>
      <c r="E153" s="84"/>
      <c r="F153" s="84"/>
      <c r="G153" s="84"/>
      <c r="H153" s="84"/>
      <c r="I153" s="84"/>
      <c r="J153" s="84"/>
    </row>
    <row r="154" spans="1:10" s="26" customFormat="1" ht="15" x14ac:dyDescent="0.25">
      <c r="A154" s="27"/>
      <c r="B154" s="105"/>
      <c r="C154" s="105"/>
      <c r="D154" s="105"/>
      <c r="G154" s="106"/>
    </row>
    <row r="155" spans="1:10" s="26" customFormat="1" ht="15" x14ac:dyDescent="0.25">
      <c r="B155" s="84"/>
      <c r="C155" s="84"/>
      <c r="D155" s="84"/>
      <c r="E155" s="84"/>
      <c r="F155" s="84"/>
      <c r="G155" s="84"/>
      <c r="H155" s="84"/>
      <c r="I155" s="84"/>
      <c r="J155" s="84"/>
    </row>
    <row r="156" spans="1:10" s="26" customFormat="1" ht="15" x14ac:dyDescent="0.25">
      <c r="A156" s="27"/>
      <c r="B156" s="105"/>
      <c r="C156" s="105"/>
      <c r="D156" s="105"/>
      <c r="G156" s="106"/>
    </row>
    <row r="157" spans="1:10" s="26" customFormat="1" ht="15" x14ac:dyDescent="0.25">
      <c r="B157" s="84"/>
      <c r="C157" s="84"/>
      <c r="D157" s="84"/>
      <c r="E157" s="84"/>
      <c r="F157" s="84"/>
      <c r="G157" s="84"/>
      <c r="H157" s="84"/>
      <c r="I157" s="84"/>
      <c r="J157" s="84"/>
    </row>
    <row r="158" spans="1:10" s="26" customFormat="1" ht="15" x14ac:dyDescent="0.25">
      <c r="A158" s="27"/>
      <c r="B158" s="105"/>
      <c r="C158" s="105"/>
      <c r="D158" s="105"/>
      <c r="G158" s="106"/>
    </row>
    <row r="159" spans="1:10" s="26" customFormat="1" ht="15" x14ac:dyDescent="0.25">
      <c r="B159" s="84"/>
      <c r="C159" s="84"/>
      <c r="D159" s="84"/>
      <c r="E159" s="84"/>
      <c r="F159" s="84"/>
      <c r="G159" s="84"/>
      <c r="H159" s="84"/>
      <c r="I159" s="84"/>
      <c r="J159" s="84"/>
    </row>
    <row r="160" spans="1:10" s="26" customFormat="1" ht="15" x14ac:dyDescent="0.25">
      <c r="A160" s="27"/>
      <c r="B160" s="105"/>
      <c r="C160" s="105"/>
      <c r="D160" s="105"/>
      <c r="G160" s="106"/>
    </row>
    <row r="161" spans="1:10" s="26" customFormat="1" ht="15" x14ac:dyDescent="0.25">
      <c r="B161" s="84"/>
      <c r="C161" s="84"/>
      <c r="D161" s="84"/>
      <c r="E161" s="84"/>
      <c r="F161" s="84"/>
      <c r="G161" s="84"/>
      <c r="H161" s="84"/>
      <c r="I161" s="84"/>
      <c r="J161" s="84"/>
    </row>
    <row r="162" spans="1:10" s="26" customFormat="1" ht="15" x14ac:dyDescent="0.25">
      <c r="A162" s="27"/>
      <c r="B162" s="105"/>
      <c r="C162" s="105"/>
      <c r="D162" s="105"/>
      <c r="G162" s="106"/>
    </row>
    <row r="163" spans="1:10" s="26" customFormat="1" ht="15" x14ac:dyDescent="0.25">
      <c r="B163" s="84"/>
      <c r="C163" s="84"/>
      <c r="D163" s="84"/>
      <c r="E163" s="84"/>
      <c r="F163" s="84"/>
      <c r="G163" s="84"/>
      <c r="H163" s="84"/>
      <c r="I163" s="84"/>
      <c r="J163" s="84"/>
    </row>
    <row r="164" spans="1:10" s="26" customFormat="1" ht="15" x14ac:dyDescent="0.25">
      <c r="A164" s="27"/>
      <c r="B164" s="105"/>
      <c r="C164" s="105"/>
      <c r="D164" s="105"/>
      <c r="G164" s="106"/>
    </row>
    <row r="165" spans="1:10" s="26" customFormat="1" ht="15" x14ac:dyDescent="0.25">
      <c r="B165" s="84"/>
      <c r="C165" s="84"/>
      <c r="D165" s="84"/>
      <c r="E165" s="84"/>
      <c r="F165" s="84"/>
      <c r="G165" s="84"/>
      <c r="H165" s="84"/>
      <c r="I165" s="84"/>
      <c r="J165" s="84"/>
    </row>
    <row r="166" spans="1:10" s="26" customFormat="1" ht="15" x14ac:dyDescent="0.25">
      <c r="A166" s="27"/>
      <c r="B166" s="105"/>
      <c r="C166" s="105"/>
      <c r="D166" s="105"/>
      <c r="G166" s="106"/>
    </row>
    <row r="167" spans="1:10" s="26" customFormat="1" ht="15" x14ac:dyDescent="0.25">
      <c r="B167" s="84"/>
      <c r="C167" s="84"/>
      <c r="D167" s="84"/>
      <c r="E167" s="84"/>
      <c r="F167" s="84"/>
      <c r="G167" s="84"/>
      <c r="H167" s="84"/>
      <c r="I167" s="84"/>
      <c r="J167" s="84"/>
    </row>
    <row r="168" spans="1:10" s="26" customFormat="1" ht="15" x14ac:dyDescent="0.25">
      <c r="A168" s="27"/>
      <c r="B168" s="105"/>
      <c r="C168" s="105"/>
      <c r="D168" s="105"/>
      <c r="G168" s="106"/>
    </row>
    <row r="169" spans="1:10" s="26" customFormat="1" ht="15" x14ac:dyDescent="0.25">
      <c r="B169" s="84"/>
      <c r="C169" s="84"/>
      <c r="D169" s="84"/>
      <c r="E169" s="84"/>
      <c r="F169" s="84"/>
      <c r="G169" s="84"/>
      <c r="H169" s="84"/>
      <c r="I169" s="84"/>
      <c r="J169" s="84"/>
    </row>
    <row r="170" spans="1:10" s="26" customFormat="1" ht="15" x14ac:dyDescent="0.25"/>
    <row r="171" spans="1:10" s="26" customFormat="1" ht="15" x14ac:dyDescent="0.25">
      <c r="B171" s="84"/>
      <c r="C171" s="84"/>
      <c r="D171" s="84"/>
      <c r="E171" s="84"/>
      <c r="F171" s="84"/>
      <c r="G171" s="84"/>
      <c r="H171" s="84"/>
      <c r="I171" s="84"/>
      <c r="J171" s="84"/>
    </row>
    <row r="172" spans="1:10" s="26" customFormat="1" ht="15" x14ac:dyDescent="0.25">
      <c r="A172" s="27"/>
      <c r="B172" s="105"/>
      <c r="C172" s="105"/>
      <c r="D172" s="105"/>
      <c r="G172" s="106"/>
    </row>
    <row r="173" spans="1:10" s="26" customFormat="1" ht="15" x14ac:dyDescent="0.25">
      <c r="B173" s="84"/>
      <c r="C173" s="84"/>
      <c r="D173" s="84"/>
      <c r="E173" s="84"/>
      <c r="F173" s="84"/>
      <c r="G173" s="84"/>
      <c r="H173" s="84"/>
      <c r="I173" s="84"/>
      <c r="J173" s="84"/>
    </row>
    <row r="174" spans="1:10" s="26" customFormat="1" ht="15" x14ac:dyDescent="0.25">
      <c r="A174" s="27"/>
      <c r="B174" s="105"/>
      <c r="C174" s="105"/>
      <c r="D174" s="105"/>
      <c r="G174" s="106"/>
    </row>
    <row r="175" spans="1:10" s="26" customFormat="1" ht="15" x14ac:dyDescent="0.25">
      <c r="B175" s="84"/>
      <c r="C175" s="84"/>
      <c r="D175" s="84"/>
      <c r="E175" s="84"/>
      <c r="F175" s="84"/>
      <c r="G175" s="84"/>
      <c r="H175" s="84"/>
      <c r="I175" s="84"/>
      <c r="J175" s="84"/>
    </row>
    <row r="176" spans="1:10" s="26" customFormat="1" ht="15" x14ac:dyDescent="0.25">
      <c r="A176" s="27"/>
      <c r="B176" s="105"/>
      <c r="C176" s="105"/>
      <c r="D176" s="105"/>
      <c r="G176" s="106"/>
    </row>
    <row r="177" spans="1:10" s="26" customFormat="1" ht="15" x14ac:dyDescent="0.25">
      <c r="B177" s="84"/>
      <c r="C177" s="84"/>
      <c r="D177" s="84"/>
      <c r="E177" s="84"/>
      <c r="F177" s="84"/>
      <c r="G177" s="84"/>
      <c r="H177" s="84"/>
      <c r="I177" s="84"/>
      <c r="J177" s="84"/>
    </row>
    <row r="178" spans="1:10" s="26" customFormat="1" ht="15" x14ac:dyDescent="0.25"/>
    <row r="179" spans="1:10" s="26" customFormat="1" ht="15" x14ac:dyDescent="0.25">
      <c r="B179" s="84"/>
      <c r="C179" s="84"/>
      <c r="D179" s="84"/>
      <c r="E179" s="84"/>
      <c r="F179" s="84"/>
      <c r="G179" s="84"/>
      <c r="H179" s="84"/>
      <c r="I179" s="84"/>
      <c r="J179" s="84"/>
    </row>
    <row r="180" spans="1:10" s="26" customFormat="1" ht="15" x14ac:dyDescent="0.25"/>
    <row r="181" spans="1:10" s="26" customFormat="1" ht="15" x14ac:dyDescent="0.25">
      <c r="B181" s="84"/>
      <c r="C181" s="84"/>
      <c r="D181" s="84"/>
      <c r="E181" s="84"/>
      <c r="F181" s="84"/>
      <c r="G181" s="84"/>
      <c r="H181" s="84"/>
      <c r="I181" s="84"/>
      <c r="J181" s="84"/>
    </row>
    <row r="182" spans="1:10" s="26" customFormat="1" ht="15" x14ac:dyDescent="0.25">
      <c r="A182" s="27"/>
      <c r="B182" s="105"/>
      <c r="C182" s="105"/>
      <c r="D182" s="105"/>
      <c r="G182" s="106"/>
    </row>
    <row r="183" spans="1:10" s="26" customFormat="1" ht="15" x14ac:dyDescent="0.25">
      <c r="B183" s="84"/>
      <c r="C183" s="84"/>
      <c r="D183" s="84"/>
      <c r="E183" s="84"/>
      <c r="F183" s="84"/>
      <c r="G183" s="84"/>
      <c r="H183" s="84"/>
      <c r="I183" s="84"/>
      <c r="J183" s="84"/>
    </row>
    <row r="184" spans="1:10" s="26" customFormat="1" ht="15" x14ac:dyDescent="0.25">
      <c r="A184" s="27"/>
      <c r="B184" s="105"/>
      <c r="C184" s="105"/>
      <c r="D184" s="105"/>
      <c r="G184" s="106"/>
    </row>
    <row r="185" spans="1:10" s="26" customFormat="1" ht="15" x14ac:dyDescent="0.25">
      <c r="B185" s="84"/>
      <c r="C185" s="84"/>
      <c r="D185" s="84"/>
      <c r="E185" s="84"/>
      <c r="F185" s="84"/>
      <c r="G185" s="84"/>
      <c r="H185" s="84"/>
      <c r="I185" s="84"/>
      <c r="J185" s="84"/>
    </row>
    <row r="186" spans="1:10" s="26" customFormat="1" ht="15" x14ac:dyDescent="0.25">
      <c r="A186" s="27"/>
      <c r="B186" s="105"/>
      <c r="C186" s="105"/>
      <c r="D186" s="105"/>
      <c r="G186" s="106"/>
    </row>
    <row r="187" spans="1:10" s="26" customFormat="1" ht="15" x14ac:dyDescent="0.25">
      <c r="B187" s="84"/>
      <c r="C187" s="84"/>
      <c r="D187" s="84"/>
      <c r="E187" s="84"/>
      <c r="F187" s="84"/>
      <c r="G187" s="84"/>
      <c r="H187" s="84"/>
      <c r="I187" s="84"/>
      <c r="J187" s="84"/>
    </row>
    <row r="188" spans="1:10" s="26" customFormat="1" ht="15" x14ac:dyDescent="0.25"/>
    <row r="189" spans="1:10" s="26" customFormat="1" ht="15" x14ac:dyDescent="0.25">
      <c r="B189" s="84"/>
      <c r="C189" s="84"/>
      <c r="D189" s="84"/>
      <c r="E189" s="84"/>
      <c r="F189" s="84"/>
      <c r="G189" s="84"/>
      <c r="H189" s="84"/>
      <c r="I189" s="84"/>
      <c r="J189" s="84"/>
    </row>
    <row r="190" spans="1:10" s="26" customFormat="1" ht="15" x14ac:dyDescent="0.25"/>
    <row r="191" spans="1:10" s="26" customFormat="1" ht="15" x14ac:dyDescent="0.25">
      <c r="B191" s="84"/>
      <c r="C191" s="84"/>
      <c r="D191" s="84"/>
      <c r="E191" s="84"/>
      <c r="F191" s="84"/>
      <c r="G191" s="84"/>
      <c r="H191" s="84"/>
      <c r="I191" s="84"/>
      <c r="J191" s="84"/>
    </row>
    <row r="192" spans="1:10" s="26" customFormat="1" ht="15" x14ac:dyDescent="0.25">
      <c r="A192" s="27"/>
      <c r="B192" s="105"/>
      <c r="C192" s="105"/>
      <c r="D192" s="105"/>
      <c r="G192" s="106"/>
    </row>
    <row r="193" spans="1:10" s="26" customFormat="1" ht="15" x14ac:dyDescent="0.25">
      <c r="B193" s="84"/>
      <c r="C193" s="84"/>
      <c r="D193" s="84"/>
      <c r="E193" s="84"/>
      <c r="F193" s="84"/>
      <c r="G193" s="84"/>
      <c r="H193" s="84"/>
      <c r="I193" s="84"/>
      <c r="J193" s="84"/>
    </row>
    <row r="194" spans="1:10" s="26" customFormat="1" ht="15" x14ac:dyDescent="0.25">
      <c r="A194" s="27"/>
      <c r="B194" s="105"/>
      <c r="C194" s="105"/>
      <c r="D194" s="105"/>
      <c r="G194" s="106"/>
    </row>
    <row r="195" spans="1:10" s="26" customFormat="1" ht="15" x14ac:dyDescent="0.25">
      <c r="B195" s="84"/>
      <c r="C195" s="84"/>
      <c r="D195" s="84"/>
      <c r="E195" s="84"/>
      <c r="F195" s="84"/>
      <c r="G195" s="84"/>
      <c r="H195" s="84"/>
      <c r="I195" s="84"/>
      <c r="J195" s="84"/>
    </row>
    <row r="196" spans="1:10" s="26" customFormat="1" ht="15" x14ac:dyDescent="0.25">
      <c r="A196" s="27"/>
      <c r="B196" s="105"/>
      <c r="C196" s="105"/>
      <c r="D196" s="105"/>
      <c r="G196" s="106"/>
    </row>
    <row r="197" spans="1:10" s="26" customFormat="1" ht="15" x14ac:dyDescent="0.25">
      <c r="B197" s="84"/>
      <c r="C197" s="84"/>
      <c r="D197" s="84"/>
      <c r="E197" s="84"/>
      <c r="F197" s="84"/>
      <c r="G197" s="84"/>
      <c r="H197" s="84"/>
      <c r="I197" s="84"/>
      <c r="J197" s="84"/>
    </row>
    <row r="198" spans="1:10" s="26" customFormat="1" ht="15" x14ac:dyDescent="0.25">
      <c r="A198" s="27"/>
      <c r="B198" s="105"/>
      <c r="C198" s="105"/>
      <c r="D198" s="105"/>
      <c r="G198" s="106"/>
    </row>
    <row r="199" spans="1:10" s="26" customFormat="1" ht="15" x14ac:dyDescent="0.25">
      <c r="B199" s="84"/>
      <c r="C199" s="84"/>
      <c r="D199" s="84"/>
      <c r="E199" s="84"/>
      <c r="F199" s="84"/>
      <c r="G199" s="84"/>
      <c r="H199" s="84"/>
      <c r="I199" s="84"/>
      <c r="J199" s="84"/>
    </row>
    <row r="200" spans="1:10" s="26" customFormat="1" ht="15" x14ac:dyDescent="0.25">
      <c r="A200" s="27"/>
      <c r="B200" s="105"/>
      <c r="C200" s="105"/>
      <c r="D200" s="105"/>
      <c r="G200" s="106"/>
    </row>
    <row r="201" spans="1:10" s="26" customFormat="1" ht="15" x14ac:dyDescent="0.25">
      <c r="B201" s="84"/>
      <c r="C201" s="84"/>
      <c r="D201" s="84"/>
      <c r="E201" s="84"/>
      <c r="F201" s="84"/>
      <c r="G201" s="84"/>
      <c r="H201" s="84"/>
      <c r="I201" s="84"/>
      <c r="J201" s="84"/>
    </row>
    <row r="202" spans="1:10" s="26" customFormat="1" ht="15" x14ac:dyDescent="0.25">
      <c r="A202" s="27"/>
      <c r="B202" s="105"/>
      <c r="C202" s="105"/>
      <c r="D202" s="105"/>
      <c r="G202" s="106"/>
    </row>
    <row r="203" spans="1:10" s="26" customFormat="1" ht="15" x14ac:dyDescent="0.25">
      <c r="B203" s="84"/>
      <c r="C203" s="84"/>
      <c r="D203" s="84"/>
      <c r="E203" s="84"/>
      <c r="F203" s="84"/>
      <c r="G203" s="84"/>
      <c r="H203" s="84"/>
      <c r="I203" s="84"/>
      <c r="J203" s="84"/>
    </row>
    <row r="204" spans="1:10" s="26" customFormat="1" ht="15" x14ac:dyDescent="0.25">
      <c r="A204" s="27"/>
      <c r="B204" s="105"/>
      <c r="C204" s="105"/>
      <c r="D204" s="105"/>
      <c r="G204" s="106"/>
    </row>
    <row r="205" spans="1:10" s="26" customFormat="1" ht="15" x14ac:dyDescent="0.25">
      <c r="B205" s="84"/>
      <c r="C205" s="84"/>
      <c r="D205" s="84"/>
      <c r="E205" s="84"/>
      <c r="F205" s="84"/>
      <c r="G205" s="84"/>
      <c r="H205" s="84"/>
      <c r="I205" s="84"/>
      <c r="J205" s="84"/>
    </row>
    <row r="206" spans="1:10" s="26" customFormat="1" ht="15" x14ac:dyDescent="0.25">
      <c r="A206" s="27"/>
      <c r="B206" s="105"/>
      <c r="C206" s="105"/>
      <c r="D206" s="105"/>
      <c r="G206" s="106"/>
    </row>
    <row r="207" spans="1:10" s="26" customFormat="1" ht="15" x14ac:dyDescent="0.25">
      <c r="B207" s="84"/>
      <c r="C207" s="84"/>
      <c r="D207" s="84"/>
      <c r="E207" s="84"/>
      <c r="F207" s="84"/>
      <c r="G207" s="84"/>
      <c r="H207" s="84"/>
      <c r="I207" s="84"/>
      <c r="J207" s="84"/>
    </row>
    <row r="208" spans="1:10" s="26" customFormat="1" ht="15" x14ac:dyDescent="0.25"/>
    <row r="209" spans="1:10" s="26" customFormat="1" ht="15" x14ac:dyDescent="0.25">
      <c r="B209" s="84"/>
      <c r="C209" s="84"/>
      <c r="D209" s="84"/>
      <c r="E209" s="84"/>
      <c r="F209" s="84"/>
      <c r="G209" s="84"/>
      <c r="H209" s="84"/>
      <c r="I209" s="84"/>
      <c r="J209" s="84"/>
    </row>
    <row r="210" spans="1:10" s="26" customFormat="1" ht="15" x14ac:dyDescent="0.25">
      <c r="A210" s="27"/>
      <c r="B210" s="105"/>
      <c r="C210" s="105"/>
      <c r="D210" s="105"/>
      <c r="G210" s="106"/>
    </row>
    <row r="211" spans="1:10" s="26" customFormat="1" ht="15" x14ac:dyDescent="0.25">
      <c r="B211" s="84"/>
      <c r="C211" s="84"/>
      <c r="D211" s="84"/>
      <c r="E211" s="84"/>
      <c r="F211" s="84"/>
      <c r="G211" s="84"/>
      <c r="H211" s="84"/>
      <c r="I211" s="84"/>
      <c r="J211" s="84"/>
    </row>
    <row r="212" spans="1:10" s="26" customFormat="1" ht="15" x14ac:dyDescent="0.25">
      <c r="A212" s="27"/>
      <c r="B212" s="105"/>
      <c r="C212" s="105"/>
      <c r="D212" s="105"/>
      <c r="G212" s="106"/>
    </row>
    <row r="213" spans="1:10" s="26" customFormat="1" ht="15" x14ac:dyDescent="0.25">
      <c r="B213" s="84"/>
      <c r="C213" s="84"/>
      <c r="D213" s="84"/>
      <c r="E213" s="84"/>
      <c r="F213" s="84"/>
      <c r="G213" s="84"/>
      <c r="H213" s="84"/>
      <c r="I213" s="84"/>
      <c r="J213" s="84"/>
    </row>
    <row r="214" spans="1:10" s="26" customFormat="1" ht="15" x14ac:dyDescent="0.25">
      <c r="A214" s="27"/>
      <c r="B214" s="105"/>
      <c r="C214" s="105"/>
      <c r="D214" s="105"/>
      <c r="G214" s="106"/>
    </row>
    <row r="215" spans="1:10" s="26" customFormat="1" ht="15" x14ac:dyDescent="0.25">
      <c r="B215" s="84"/>
      <c r="C215" s="84"/>
      <c r="D215" s="84"/>
      <c r="E215" s="84"/>
      <c r="F215" s="84"/>
      <c r="G215" s="84"/>
      <c r="H215" s="84"/>
      <c r="I215" s="84"/>
      <c r="J215" s="84"/>
    </row>
    <row r="216" spans="1:10" s="26" customFormat="1" ht="15" x14ac:dyDescent="0.25">
      <c r="A216" s="27"/>
      <c r="B216" s="105"/>
      <c r="C216" s="105"/>
      <c r="D216" s="105"/>
      <c r="G216" s="106"/>
    </row>
    <row r="217" spans="1:10" s="26" customFormat="1" ht="15" x14ac:dyDescent="0.25">
      <c r="B217" s="84"/>
      <c r="C217" s="84"/>
      <c r="D217" s="84"/>
      <c r="E217" s="84"/>
      <c r="F217" s="84"/>
      <c r="G217" s="84"/>
      <c r="H217" s="84"/>
      <c r="I217" s="84"/>
      <c r="J217" s="84"/>
    </row>
    <row r="218" spans="1:10" s="26" customFormat="1" ht="15" x14ac:dyDescent="0.25">
      <c r="A218" s="27"/>
      <c r="B218" s="105"/>
      <c r="C218" s="105"/>
      <c r="D218" s="105"/>
      <c r="G218" s="106"/>
    </row>
    <row r="219" spans="1:10" s="26" customFormat="1" ht="15" x14ac:dyDescent="0.25">
      <c r="B219" s="84"/>
      <c r="C219" s="84"/>
      <c r="D219" s="84"/>
      <c r="E219" s="84"/>
      <c r="F219" s="84"/>
      <c r="G219" s="84"/>
      <c r="H219" s="84"/>
      <c r="I219" s="84"/>
      <c r="J219" s="84"/>
    </row>
    <row r="220" spans="1:10" s="26" customFormat="1" ht="15" x14ac:dyDescent="0.25">
      <c r="A220" s="27"/>
      <c r="B220" s="105"/>
      <c r="C220" s="105"/>
      <c r="D220" s="105"/>
      <c r="G220" s="106"/>
    </row>
    <row r="221" spans="1:10" s="26" customFormat="1" ht="15" x14ac:dyDescent="0.25">
      <c r="B221" s="84"/>
      <c r="C221" s="84"/>
      <c r="D221" s="84"/>
      <c r="E221" s="84"/>
      <c r="F221" s="84"/>
      <c r="G221" s="84"/>
      <c r="H221" s="84"/>
      <c r="I221" s="84"/>
      <c r="J221" s="84"/>
    </row>
    <row r="222" spans="1:10" s="26" customFormat="1" ht="15" x14ac:dyDescent="0.25">
      <c r="A222" s="27"/>
      <c r="B222" s="105"/>
      <c r="C222" s="105"/>
      <c r="D222" s="105"/>
      <c r="G222" s="106"/>
    </row>
    <row r="223" spans="1:10" s="26" customFormat="1" ht="15" x14ac:dyDescent="0.25">
      <c r="B223" s="84"/>
      <c r="C223" s="84"/>
      <c r="D223" s="84"/>
      <c r="E223" s="84"/>
      <c r="F223" s="84"/>
      <c r="G223" s="84"/>
      <c r="H223" s="84"/>
      <c r="I223" s="84"/>
      <c r="J223" s="84"/>
    </row>
    <row r="224" spans="1:10" s="26" customFormat="1" ht="15" x14ac:dyDescent="0.25">
      <c r="A224" s="27"/>
      <c r="B224" s="105"/>
      <c r="C224" s="105"/>
      <c r="D224" s="105"/>
      <c r="G224" s="106"/>
    </row>
    <row r="225" spans="1:10" s="26" customFormat="1" ht="15" x14ac:dyDescent="0.25">
      <c r="B225" s="84"/>
      <c r="C225" s="84"/>
      <c r="D225" s="84"/>
      <c r="E225" s="84"/>
      <c r="F225" s="84"/>
      <c r="G225" s="84"/>
      <c r="H225" s="84"/>
      <c r="I225" s="84"/>
      <c r="J225" s="84"/>
    </row>
    <row r="226" spans="1:10" s="26" customFormat="1" ht="15" x14ac:dyDescent="0.25">
      <c r="A226" s="27"/>
      <c r="B226" s="105"/>
      <c r="C226" s="105"/>
      <c r="D226" s="105"/>
      <c r="G226" s="106"/>
    </row>
    <row r="227" spans="1:10" s="26" customFormat="1" ht="15" x14ac:dyDescent="0.25">
      <c r="B227" s="84"/>
      <c r="C227" s="84"/>
      <c r="D227" s="84"/>
      <c r="E227" s="84"/>
      <c r="F227" s="84"/>
      <c r="G227" s="84"/>
      <c r="H227" s="84"/>
      <c r="I227" s="84"/>
      <c r="J227" s="84"/>
    </row>
    <row r="228" spans="1:10" s="26" customFormat="1" ht="15" x14ac:dyDescent="0.25">
      <c r="A228" s="27"/>
      <c r="B228" s="105"/>
      <c r="C228" s="105"/>
      <c r="D228" s="105"/>
      <c r="G228" s="106"/>
    </row>
    <row r="229" spans="1:10" s="26" customFormat="1" ht="15" x14ac:dyDescent="0.25">
      <c r="B229" s="84"/>
      <c r="C229" s="84"/>
      <c r="D229" s="84"/>
      <c r="E229" s="84"/>
      <c r="F229" s="84"/>
      <c r="G229" s="84"/>
      <c r="H229" s="84"/>
      <c r="I229" s="84"/>
      <c r="J229" s="84"/>
    </row>
    <row r="230" spans="1:10" s="26" customFormat="1" ht="15" x14ac:dyDescent="0.25">
      <c r="A230" s="27"/>
      <c r="B230" s="105"/>
      <c r="C230" s="105"/>
      <c r="D230" s="105"/>
      <c r="G230" s="106"/>
    </row>
    <row r="231" spans="1:10" s="26" customFormat="1" ht="15" x14ac:dyDescent="0.25">
      <c r="B231" s="84"/>
      <c r="C231" s="84"/>
      <c r="D231" s="84"/>
      <c r="E231" s="84"/>
      <c r="F231" s="84"/>
      <c r="G231" s="84"/>
      <c r="H231" s="84"/>
      <c r="I231" s="84"/>
      <c r="J231" s="84"/>
    </row>
    <row r="232" spans="1:10" s="26" customFormat="1" ht="15" x14ac:dyDescent="0.25">
      <c r="A232" s="27"/>
      <c r="B232" s="105"/>
      <c r="C232" s="105"/>
      <c r="D232" s="105"/>
      <c r="G232" s="106"/>
    </row>
    <row r="233" spans="1:10" s="26" customFormat="1" ht="15" x14ac:dyDescent="0.25">
      <c r="B233" s="84"/>
      <c r="C233" s="84"/>
      <c r="D233" s="84"/>
      <c r="E233" s="84"/>
      <c r="F233" s="84"/>
      <c r="G233" s="84"/>
      <c r="H233" s="84"/>
      <c r="I233" s="84"/>
      <c r="J233" s="84"/>
    </row>
    <row r="234" spans="1:10" s="26" customFormat="1" ht="15" x14ac:dyDescent="0.25">
      <c r="A234" s="27"/>
      <c r="B234" s="105"/>
      <c r="C234" s="105"/>
      <c r="D234" s="105"/>
      <c r="G234" s="106"/>
    </row>
    <row r="235" spans="1:10" s="26" customFormat="1" ht="15" x14ac:dyDescent="0.25">
      <c r="B235" s="84"/>
      <c r="C235" s="84"/>
      <c r="D235" s="84"/>
      <c r="E235" s="84"/>
      <c r="F235" s="84"/>
      <c r="G235" s="84"/>
      <c r="H235" s="84"/>
      <c r="I235" s="84"/>
      <c r="J235" s="84"/>
    </row>
    <row r="236" spans="1:10" s="26" customFormat="1" ht="15" x14ac:dyDescent="0.25">
      <c r="A236" s="27"/>
      <c r="B236" s="105"/>
      <c r="C236" s="105"/>
      <c r="D236" s="105"/>
      <c r="G236" s="106"/>
    </row>
    <row r="237" spans="1:10" s="26" customFormat="1" ht="15" x14ac:dyDescent="0.25">
      <c r="B237" s="84"/>
      <c r="C237" s="84"/>
      <c r="D237" s="84"/>
      <c r="E237" s="84"/>
      <c r="F237" s="84"/>
      <c r="G237" s="84"/>
      <c r="H237" s="84"/>
      <c r="I237" s="84"/>
      <c r="J237" s="84"/>
    </row>
    <row r="238" spans="1:10" s="26" customFormat="1" ht="15" x14ac:dyDescent="0.25">
      <c r="A238" s="27"/>
      <c r="B238" s="105"/>
      <c r="C238" s="105"/>
      <c r="D238" s="105"/>
      <c r="G238" s="106"/>
    </row>
    <row r="239" spans="1:10" s="26" customFormat="1" ht="15" x14ac:dyDescent="0.25">
      <c r="B239" s="84"/>
      <c r="C239" s="84"/>
      <c r="D239" s="84"/>
      <c r="E239" s="84"/>
      <c r="F239" s="84"/>
      <c r="G239" s="84"/>
      <c r="H239" s="84"/>
      <c r="I239" s="84"/>
      <c r="J239" s="84"/>
    </row>
    <row r="240" spans="1:10" s="26" customFormat="1" ht="15" x14ac:dyDescent="0.25">
      <c r="A240" s="27"/>
      <c r="B240" s="105"/>
      <c r="C240" s="105"/>
      <c r="D240" s="105"/>
      <c r="G240" s="106"/>
    </row>
    <row r="241" spans="1:10" s="26" customFormat="1" ht="15" x14ac:dyDescent="0.25">
      <c r="B241" s="84"/>
      <c r="C241" s="84"/>
      <c r="D241" s="84"/>
      <c r="E241" s="84"/>
      <c r="F241" s="84"/>
      <c r="G241" s="84"/>
      <c r="H241" s="84"/>
      <c r="I241" s="84"/>
      <c r="J241" s="84"/>
    </row>
    <row r="242" spans="1:10" s="26" customFormat="1" ht="15" x14ac:dyDescent="0.25">
      <c r="A242" s="27"/>
      <c r="B242" s="105"/>
      <c r="C242" s="105"/>
      <c r="D242" s="105"/>
      <c r="G242" s="106"/>
    </row>
    <row r="243" spans="1:10" s="26" customFormat="1" ht="15" x14ac:dyDescent="0.25">
      <c r="B243" s="84"/>
      <c r="C243" s="84"/>
      <c r="D243" s="84"/>
      <c r="E243" s="84"/>
      <c r="F243" s="84"/>
      <c r="G243" s="84"/>
      <c r="H243" s="84"/>
      <c r="I243" s="84"/>
      <c r="J243" s="84"/>
    </row>
    <row r="244" spans="1:10" s="26" customFormat="1" ht="15" x14ac:dyDescent="0.25">
      <c r="A244" s="27"/>
      <c r="B244" s="105"/>
      <c r="C244" s="105"/>
      <c r="D244" s="105"/>
      <c r="G244" s="106"/>
    </row>
    <row r="245" spans="1:10" s="26" customFormat="1" ht="15" x14ac:dyDescent="0.25">
      <c r="B245" s="84"/>
      <c r="C245" s="84"/>
      <c r="D245" s="84"/>
      <c r="E245" s="84"/>
      <c r="F245" s="84"/>
      <c r="G245" s="84"/>
      <c r="H245" s="84"/>
      <c r="I245" s="84"/>
      <c r="J245" s="84"/>
    </row>
    <row r="246" spans="1:10" s="26" customFormat="1" ht="15" x14ac:dyDescent="0.25">
      <c r="A246" s="27"/>
      <c r="B246" s="105"/>
      <c r="C246" s="105"/>
      <c r="D246" s="105"/>
      <c r="G246" s="106"/>
    </row>
    <row r="247" spans="1:10" s="26" customFormat="1" ht="15" x14ac:dyDescent="0.25">
      <c r="B247" s="84"/>
      <c r="C247" s="84"/>
      <c r="D247" s="84"/>
      <c r="E247" s="84"/>
      <c r="F247" s="84"/>
      <c r="G247" s="84"/>
      <c r="H247" s="84"/>
      <c r="I247" s="84"/>
      <c r="J247" s="84"/>
    </row>
    <row r="248" spans="1:10" s="26" customFormat="1" ht="15" x14ac:dyDescent="0.25">
      <c r="A248" s="27"/>
      <c r="B248" s="105"/>
      <c r="C248" s="105"/>
      <c r="D248" s="105"/>
      <c r="G248" s="106"/>
    </row>
    <row r="249" spans="1:10" s="26" customFormat="1" ht="15" x14ac:dyDescent="0.25">
      <c r="B249" s="84"/>
      <c r="C249" s="84"/>
      <c r="D249" s="84"/>
      <c r="E249" s="84"/>
      <c r="F249" s="84"/>
      <c r="G249" s="84"/>
      <c r="H249" s="84"/>
      <c r="I249" s="84"/>
      <c r="J249" s="84"/>
    </row>
    <row r="250" spans="1:10" s="26" customFormat="1" ht="15" x14ac:dyDescent="0.25">
      <c r="A250" s="27"/>
      <c r="B250" s="105"/>
      <c r="C250" s="105"/>
      <c r="D250" s="105"/>
      <c r="G250" s="106"/>
    </row>
    <row r="251" spans="1:10" s="26" customFormat="1" ht="15" x14ac:dyDescent="0.25">
      <c r="B251" s="84"/>
      <c r="C251" s="84"/>
      <c r="D251" s="84"/>
      <c r="E251" s="84"/>
      <c r="F251" s="84"/>
      <c r="G251" s="84"/>
      <c r="H251" s="84"/>
      <c r="I251" s="84"/>
      <c r="J251" s="84"/>
    </row>
    <row r="252" spans="1:10" s="26" customFormat="1" ht="15" x14ac:dyDescent="0.25">
      <c r="A252" s="27"/>
      <c r="B252" s="105"/>
      <c r="C252" s="105"/>
      <c r="D252" s="105"/>
      <c r="G252" s="106"/>
    </row>
    <row r="253" spans="1:10" s="26" customFormat="1" ht="15" x14ac:dyDescent="0.25">
      <c r="B253" s="84"/>
      <c r="C253" s="84"/>
      <c r="D253" s="84"/>
      <c r="E253" s="84"/>
      <c r="F253" s="84"/>
      <c r="G253" s="84"/>
      <c r="H253" s="84"/>
      <c r="I253" s="84"/>
      <c r="J253" s="84"/>
    </row>
    <row r="254" spans="1:10" s="26" customFormat="1" ht="15" x14ac:dyDescent="0.25">
      <c r="A254" s="27"/>
      <c r="B254" s="105"/>
      <c r="C254" s="105"/>
      <c r="D254" s="105"/>
      <c r="G254" s="106"/>
    </row>
    <row r="255" spans="1:10" s="26" customFormat="1" ht="15" x14ac:dyDescent="0.25">
      <c r="B255" s="84"/>
      <c r="C255" s="84"/>
      <c r="D255" s="84"/>
      <c r="E255" s="84"/>
      <c r="F255" s="84"/>
      <c r="G255" s="84"/>
      <c r="H255" s="84"/>
      <c r="I255" s="84"/>
      <c r="J255" s="84"/>
    </row>
    <row r="256" spans="1:10" s="26" customFormat="1" ht="15" x14ac:dyDescent="0.25">
      <c r="A256" s="27"/>
      <c r="B256" s="105"/>
      <c r="C256" s="105"/>
      <c r="D256" s="105"/>
      <c r="G256" s="106"/>
    </row>
    <row r="257" spans="1:10" s="26" customFormat="1" ht="15" x14ac:dyDescent="0.25">
      <c r="B257" s="84"/>
      <c r="C257" s="84"/>
      <c r="D257" s="84"/>
      <c r="E257" s="84"/>
      <c r="F257" s="84"/>
      <c r="G257" s="84"/>
      <c r="H257" s="84"/>
      <c r="I257" s="84"/>
      <c r="J257" s="84"/>
    </row>
    <row r="258" spans="1:10" s="26" customFormat="1" ht="15" x14ac:dyDescent="0.25">
      <c r="A258" s="27"/>
      <c r="B258" s="105"/>
      <c r="C258" s="105"/>
      <c r="D258" s="105"/>
      <c r="G258" s="106"/>
    </row>
    <row r="259" spans="1:10" s="26" customFormat="1" ht="15" x14ac:dyDescent="0.25">
      <c r="B259" s="84"/>
      <c r="C259" s="84"/>
      <c r="D259" s="84"/>
      <c r="E259" s="84"/>
      <c r="F259" s="84"/>
      <c r="G259" s="84"/>
      <c r="H259" s="84"/>
      <c r="I259" s="84"/>
      <c r="J259" s="84"/>
    </row>
    <row r="260" spans="1:10" s="26" customFormat="1" ht="15" x14ac:dyDescent="0.25">
      <c r="A260" s="27"/>
      <c r="B260" s="105"/>
      <c r="C260" s="105"/>
      <c r="D260" s="105"/>
      <c r="G260" s="106"/>
    </row>
    <row r="261" spans="1:10" s="26" customFormat="1" ht="15" x14ac:dyDescent="0.25">
      <c r="B261" s="84"/>
      <c r="C261" s="84"/>
      <c r="D261" s="84"/>
      <c r="E261" s="84"/>
      <c r="F261" s="84"/>
      <c r="G261" s="84"/>
      <c r="H261" s="84"/>
      <c r="I261" s="84"/>
      <c r="J261" s="84"/>
    </row>
    <row r="262" spans="1:10" s="26" customFormat="1" ht="15" x14ac:dyDescent="0.25">
      <c r="A262" s="27"/>
      <c r="B262" s="105"/>
      <c r="C262" s="105"/>
      <c r="D262" s="105"/>
      <c r="G262" s="106"/>
    </row>
    <row r="263" spans="1:10" s="26" customFormat="1" ht="15" x14ac:dyDescent="0.25">
      <c r="B263" s="84"/>
      <c r="C263" s="84"/>
      <c r="D263" s="84"/>
      <c r="E263" s="84"/>
      <c r="F263" s="84"/>
      <c r="G263" s="84"/>
      <c r="H263" s="84"/>
      <c r="I263" s="84"/>
      <c r="J263" s="84"/>
    </row>
    <row r="264" spans="1:10" s="26" customFormat="1" ht="15" x14ac:dyDescent="0.25">
      <c r="A264" s="27"/>
      <c r="B264" s="105"/>
      <c r="C264" s="105"/>
      <c r="D264" s="105"/>
      <c r="G264" s="106"/>
    </row>
    <row r="265" spans="1:10" s="26" customFormat="1" ht="15" x14ac:dyDescent="0.25">
      <c r="B265" s="84"/>
      <c r="C265" s="84"/>
      <c r="D265" s="84"/>
      <c r="E265" s="84"/>
      <c r="F265" s="84"/>
      <c r="G265" s="84"/>
      <c r="H265" s="84"/>
      <c r="I265" s="84"/>
      <c r="J265" s="84"/>
    </row>
    <row r="266" spans="1:10" s="26" customFormat="1" ht="15" x14ac:dyDescent="0.25">
      <c r="A266" s="27"/>
      <c r="B266" s="105"/>
      <c r="C266" s="105"/>
      <c r="D266" s="105"/>
      <c r="G266" s="106"/>
    </row>
    <row r="267" spans="1:10" s="26" customFormat="1" ht="15" x14ac:dyDescent="0.25">
      <c r="B267" s="84"/>
      <c r="C267" s="84"/>
      <c r="D267" s="84"/>
      <c r="E267" s="84"/>
      <c r="F267" s="84"/>
      <c r="G267" s="84"/>
      <c r="H267" s="84"/>
      <c r="I267" s="84"/>
      <c r="J267" s="84"/>
    </row>
    <row r="268" spans="1:10" s="26" customFormat="1" ht="15" x14ac:dyDescent="0.25">
      <c r="A268" s="27"/>
      <c r="B268" s="105"/>
      <c r="C268" s="105"/>
      <c r="D268" s="105"/>
      <c r="G268" s="106"/>
    </row>
    <row r="269" spans="1:10" s="26" customFormat="1" ht="15" x14ac:dyDescent="0.25">
      <c r="B269" s="84"/>
      <c r="C269" s="84"/>
      <c r="D269" s="84"/>
      <c r="E269" s="84"/>
      <c r="F269" s="84"/>
      <c r="G269" s="84"/>
      <c r="H269" s="84"/>
      <c r="I269" s="84"/>
      <c r="J269" s="84"/>
    </row>
    <row r="270" spans="1:10" s="26" customFormat="1" ht="15" x14ac:dyDescent="0.25">
      <c r="A270" s="27"/>
      <c r="B270" s="105"/>
      <c r="C270" s="105"/>
      <c r="D270" s="105"/>
      <c r="G270" s="106"/>
    </row>
    <row r="271" spans="1:10" s="26" customFormat="1" ht="15" x14ac:dyDescent="0.25">
      <c r="B271" s="84"/>
      <c r="C271" s="84"/>
      <c r="D271" s="84"/>
      <c r="E271" s="84"/>
      <c r="F271" s="84"/>
      <c r="G271" s="84"/>
      <c r="H271" s="84"/>
      <c r="I271" s="84"/>
      <c r="J271" s="84"/>
    </row>
    <row r="272" spans="1:10" s="26" customFormat="1" ht="15" x14ac:dyDescent="0.25">
      <c r="A272" s="27"/>
      <c r="B272" s="105"/>
      <c r="C272" s="105"/>
      <c r="D272" s="105"/>
      <c r="G272" s="106"/>
    </row>
    <row r="273" spans="1:10" s="26" customFormat="1" ht="15" x14ac:dyDescent="0.25">
      <c r="B273" s="84"/>
      <c r="C273" s="84"/>
      <c r="D273" s="84"/>
      <c r="E273" s="84"/>
      <c r="F273" s="84"/>
      <c r="G273" s="84"/>
      <c r="H273" s="84"/>
      <c r="I273" s="84"/>
      <c r="J273" s="84"/>
    </row>
    <row r="274" spans="1:10" s="26" customFormat="1" ht="15" x14ac:dyDescent="0.25">
      <c r="A274" s="27"/>
      <c r="B274" s="105"/>
      <c r="C274" s="105"/>
      <c r="D274" s="105"/>
      <c r="G274" s="106"/>
    </row>
    <row r="275" spans="1:10" s="26" customFormat="1" ht="15" x14ac:dyDescent="0.25">
      <c r="B275" s="84"/>
      <c r="C275" s="84"/>
      <c r="D275" s="84"/>
      <c r="E275" s="84"/>
      <c r="F275" s="84"/>
      <c r="G275" s="84"/>
      <c r="H275" s="84"/>
      <c r="I275" s="84"/>
      <c r="J275" s="84"/>
    </row>
    <row r="276" spans="1:10" s="26" customFormat="1" ht="15" x14ac:dyDescent="0.25">
      <c r="A276" s="27"/>
      <c r="B276" s="105"/>
      <c r="C276" s="105"/>
      <c r="D276" s="105"/>
      <c r="G276" s="106"/>
    </row>
    <row r="277" spans="1:10" s="26" customFormat="1" ht="15" x14ac:dyDescent="0.25">
      <c r="B277" s="84"/>
      <c r="C277" s="84"/>
      <c r="D277" s="84"/>
      <c r="E277" s="84"/>
      <c r="F277" s="84"/>
      <c r="G277" s="84"/>
      <c r="H277" s="84"/>
      <c r="I277" s="84"/>
      <c r="J277" s="84"/>
    </row>
    <row r="278" spans="1:10" s="26" customFormat="1" ht="15" x14ac:dyDescent="0.25">
      <c r="A278" s="27"/>
      <c r="B278" s="105"/>
      <c r="C278" s="105"/>
      <c r="D278" s="105"/>
      <c r="G278" s="106"/>
    </row>
    <row r="279" spans="1:10" s="26" customFormat="1" ht="15" x14ac:dyDescent="0.25">
      <c r="B279" s="84"/>
      <c r="C279" s="84"/>
      <c r="D279" s="84"/>
      <c r="E279" s="84"/>
      <c r="F279" s="84"/>
      <c r="G279" s="84"/>
      <c r="H279" s="84"/>
      <c r="I279" s="84"/>
      <c r="J279" s="84"/>
    </row>
    <row r="280" spans="1:10" s="26" customFormat="1" ht="15" x14ac:dyDescent="0.25">
      <c r="A280" s="27"/>
      <c r="B280" s="105"/>
      <c r="C280" s="105"/>
      <c r="D280" s="105"/>
      <c r="G280" s="106"/>
    </row>
    <row r="281" spans="1:10" s="26" customFormat="1" ht="15" x14ac:dyDescent="0.25">
      <c r="A281" s="27"/>
      <c r="B281" s="105"/>
      <c r="C281" s="105"/>
      <c r="D281" s="105"/>
      <c r="G281" s="106"/>
    </row>
    <row r="282" spans="1:10" s="26" customFormat="1" ht="15" x14ac:dyDescent="0.25">
      <c r="B282" s="84"/>
      <c r="C282" s="84"/>
      <c r="D282" s="84"/>
      <c r="E282" s="84"/>
      <c r="F282" s="84"/>
      <c r="G282" s="84"/>
      <c r="H282" s="84"/>
      <c r="I282" s="84"/>
      <c r="J282" s="84"/>
    </row>
    <row r="283" spans="1:10" s="26" customFormat="1" ht="15" x14ac:dyDescent="0.25">
      <c r="A283" s="27"/>
      <c r="B283" s="105"/>
      <c r="C283" s="105"/>
      <c r="D283" s="105"/>
      <c r="G283" s="106"/>
    </row>
    <row r="284" spans="1:10" s="26" customFormat="1" ht="15" x14ac:dyDescent="0.25">
      <c r="B284" s="84"/>
      <c r="C284" s="84"/>
      <c r="D284" s="84"/>
      <c r="E284" s="84"/>
      <c r="F284" s="84"/>
      <c r="G284" s="84"/>
      <c r="H284" s="84"/>
      <c r="I284" s="84"/>
      <c r="J284" s="84"/>
    </row>
    <row r="285" spans="1:10" s="26" customFormat="1" ht="15" x14ac:dyDescent="0.25">
      <c r="A285" s="27"/>
      <c r="B285" s="105"/>
      <c r="C285" s="105"/>
      <c r="D285" s="105"/>
      <c r="G285" s="106"/>
    </row>
    <row r="286" spans="1:10" s="26" customFormat="1" ht="15" x14ac:dyDescent="0.25">
      <c r="B286" s="84"/>
      <c r="C286" s="84"/>
      <c r="D286" s="84"/>
      <c r="E286" s="84"/>
      <c r="F286" s="84"/>
      <c r="G286" s="84"/>
      <c r="H286" s="84"/>
      <c r="I286" s="84"/>
      <c r="J286" s="84"/>
    </row>
    <row r="287" spans="1:10" s="26" customFormat="1" ht="15" x14ac:dyDescent="0.25">
      <c r="A287" s="27"/>
      <c r="B287" s="105"/>
      <c r="C287" s="105"/>
      <c r="D287" s="105"/>
      <c r="G287" s="106"/>
    </row>
    <row r="288" spans="1:10" s="26" customFormat="1" ht="15" x14ac:dyDescent="0.25">
      <c r="B288" s="84"/>
      <c r="C288" s="84"/>
      <c r="D288" s="84"/>
      <c r="E288" s="84"/>
      <c r="F288" s="84"/>
      <c r="G288" s="84"/>
      <c r="H288" s="84"/>
      <c r="I288" s="84"/>
      <c r="J288" s="84"/>
    </row>
    <row r="289" spans="1:10" s="26" customFormat="1" ht="15" x14ac:dyDescent="0.25">
      <c r="A289" s="27"/>
      <c r="B289" s="105"/>
      <c r="C289" s="105"/>
      <c r="D289" s="105"/>
      <c r="G289" s="106"/>
    </row>
    <row r="290" spans="1:10" s="26" customFormat="1" ht="15" x14ac:dyDescent="0.25">
      <c r="B290" s="84"/>
      <c r="C290" s="84"/>
      <c r="D290" s="84"/>
      <c r="E290" s="84"/>
      <c r="F290" s="84"/>
      <c r="G290" s="84"/>
      <c r="H290" s="84"/>
      <c r="I290" s="84"/>
      <c r="J290" s="84"/>
    </row>
    <row r="291" spans="1:10" s="26" customFormat="1" ht="15" x14ac:dyDescent="0.25">
      <c r="A291" s="27"/>
      <c r="B291" s="105"/>
      <c r="C291" s="105"/>
      <c r="D291" s="105"/>
      <c r="G291" s="106"/>
    </row>
    <row r="292" spans="1:10" s="26" customFormat="1" ht="15" x14ac:dyDescent="0.25"/>
    <row r="293" spans="1:10" s="26" customFormat="1" ht="15" x14ac:dyDescent="0.25">
      <c r="B293" s="84"/>
      <c r="C293" s="84"/>
      <c r="D293" s="84"/>
      <c r="E293" s="84"/>
      <c r="F293" s="84"/>
      <c r="G293" s="84"/>
      <c r="H293" s="84"/>
      <c r="I293" s="84"/>
      <c r="J293" s="84"/>
    </row>
    <row r="294" spans="1:10" s="26" customFormat="1" ht="15" x14ac:dyDescent="0.25"/>
    <row r="295" spans="1:10" s="26" customFormat="1" ht="15" x14ac:dyDescent="0.25">
      <c r="B295" s="84"/>
      <c r="C295" s="84"/>
      <c r="D295" s="84"/>
      <c r="E295" s="84"/>
      <c r="F295" s="84"/>
      <c r="G295" s="84"/>
      <c r="H295" s="84"/>
      <c r="I295" s="84"/>
      <c r="J295" s="84"/>
    </row>
    <row r="296" spans="1:10" s="26" customFormat="1" ht="15" x14ac:dyDescent="0.25">
      <c r="A296" s="27"/>
      <c r="B296" s="105"/>
      <c r="C296" s="105"/>
      <c r="D296" s="105"/>
      <c r="G296" s="106"/>
    </row>
    <row r="297" spans="1:10" s="26" customFormat="1" ht="15" x14ac:dyDescent="0.25">
      <c r="B297" s="84"/>
      <c r="C297" s="84"/>
      <c r="D297" s="84"/>
      <c r="E297" s="84"/>
      <c r="F297" s="84"/>
      <c r="G297" s="84"/>
      <c r="H297" s="84"/>
      <c r="I297" s="84"/>
      <c r="J297" s="84"/>
    </row>
    <row r="298" spans="1:10" s="26" customFormat="1" ht="15" x14ac:dyDescent="0.25">
      <c r="A298" s="27"/>
      <c r="B298" s="105"/>
      <c r="C298" s="105"/>
      <c r="D298" s="105"/>
      <c r="G298" s="106"/>
    </row>
    <row r="299" spans="1:10" s="26" customFormat="1" ht="15" x14ac:dyDescent="0.25">
      <c r="B299" s="84"/>
      <c r="C299" s="84"/>
      <c r="D299" s="84"/>
      <c r="E299" s="84"/>
      <c r="F299" s="84"/>
      <c r="G299" s="84"/>
      <c r="H299" s="84"/>
      <c r="I299" s="84"/>
      <c r="J299" s="84"/>
    </row>
    <row r="300" spans="1:10" s="26" customFormat="1" ht="15" x14ac:dyDescent="0.25">
      <c r="A300" s="27"/>
      <c r="B300" s="105"/>
      <c r="C300" s="105"/>
      <c r="D300" s="105"/>
      <c r="G300" s="106"/>
    </row>
    <row r="301" spans="1:10" s="26" customFormat="1" ht="15" x14ac:dyDescent="0.25">
      <c r="B301" s="84"/>
      <c r="C301" s="84"/>
      <c r="D301" s="84"/>
      <c r="E301" s="84"/>
      <c r="F301" s="84"/>
      <c r="G301" s="84"/>
      <c r="H301" s="84"/>
      <c r="I301" s="84"/>
      <c r="J301" s="84"/>
    </row>
    <row r="302" spans="1:10" s="26" customFormat="1" ht="15" x14ac:dyDescent="0.25"/>
    <row r="303" spans="1:10" s="26" customFormat="1" ht="15" x14ac:dyDescent="0.25">
      <c r="B303" s="84"/>
      <c r="C303" s="84"/>
      <c r="D303" s="84"/>
      <c r="E303" s="84"/>
      <c r="F303" s="84"/>
      <c r="G303" s="84"/>
      <c r="H303" s="84"/>
      <c r="I303" s="84"/>
      <c r="J303" s="84"/>
    </row>
    <row r="304" spans="1:10" s="26" customFormat="1" ht="15" x14ac:dyDescent="0.25">
      <c r="A304" s="27"/>
      <c r="B304" s="105"/>
      <c r="C304" s="105"/>
      <c r="D304" s="105"/>
      <c r="G304" s="106"/>
    </row>
    <row r="305" spans="1:10" s="26" customFormat="1" ht="15" x14ac:dyDescent="0.25">
      <c r="B305" s="84"/>
      <c r="C305" s="84"/>
      <c r="D305" s="84"/>
      <c r="E305" s="84"/>
      <c r="F305" s="84"/>
      <c r="G305" s="84"/>
      <c r="H305" s="84"/>
      <c r="I305" s="84"/>
      <c r="J305" s="84"/>
    </row>
    <row r="306" spans="1:10" s="26" customFormat="1" ht="15" x14ac:dyDescent="0.25">
      <c r="A306" s="27"/>
      <c r="B306" s="105"/>
      <c r="C306" s="105"/>
      <c r="D306" s="105"/>
      <c r="G306" s="106"/>
    </row>
    <row r="307" spans="1:10" s="26" customFormat="1" ht="15" x14ac:dyDescent="0.25">
      <c r="B307" s="84"/>
      <c r="C307" s="84"/>
      <c r="D307" s="84"/>
      <c r="E307" s="84"/>
      <c r="F307" s="84"/>
      <c r="G307" s="84"/>
      <c r="H307" s="84"/>
      <c r="I307" s="84"/>
      <c r="J307" s="84"/>
    </row>
    <row r="308" spans="1:10" s="26" customFormat="1" ht="15" x14ac:dyDescent="0.25">
      <c r="A308" s="27"/>
      <c r="B308" s="105"/>
      <c r="C308" s="105"/>
      <c r="D308" s="105"/>
      <c r="G308" s="106"/>
    </row>
    <row r="309" spans="1:10" s="26" customFormat="1" ht="15" x14ac:dyDescent="0.25">
      <c r="B309" s="84"/>
      <c r="C309" s="84"/>
      <c r="D309" s="84"/>
      <c r="E309" s="84"/>
      <c r="F309" s="84"/>
      <c r="G309" s="84"/>
      <c r="H309" s="84"/>
      <c r="I309" s="84"/>
      <c r="J309" s="84"/>
    </row>
    <row r="310" spans="1:10" s="26" customFormat="1" ht="15" x14ac:dyDescent="0.25">
      <c r="A310" s="27"/>
      <c r="B310" s="105"/>
      <c r="C310" s="105"/>
      <c r="D310" s="105"/>
      <c r="G310" s="106"/>
    </row>
    <row r="311" spans="1:10" s="26" customFormat="1" ht="15" x14ac:dyDescent="0.25">
      <c r="A311" s="27"/>
      <c r="B311" s="105"/>
      <c r="C311" s="105"/>
      <c r="D311" s="105"/>
      <c r="G311" s="106"/>
    </row>
    <row r="312" spans="1:10" s="26" customFormat="1" ht="15" x14ac:dyDescent="0.25">
      <c r="B312" s="84"/>
      <c r="C312" s="84"/>
      <c r="D312" s="84"/>
      <c r="E312" s="84"/>
      <c r="F312" s="84"/>
      <c r="G312" s="84"/>
      <c r="H312" s="84"/>
      <c r="I312" s="84"/>
      <c r="J312" s="84"/>
    </row>
    <row r="313" spans="1:10" s="26" customFormat="1" ht="15" x14ac:dyDescent="0.25"/>
    <row r="314" spans="1:10" s="26" customFormat="1" ht="15" x14ac:dyDescent="0.25">
      <c r="B314" s="84"/>
      <c r="C314" s="84"/>
      <c r="D314" s="84"/>
      <c r="E314" s="84"/>
      <c r="F314" s="84"/>
      <c r="G314" s="84"/>
      <c r="H314" s="84"/>
      <c r="I314" s="84"/>
      <c r="J314" s="84"/>
    </row>
    <row r="315" spans="1:10" s="26" customFormat="1" ht="15" x14ac:dyDescent="0.25">
      <c r="A315" s="27"/>
      <c r="B315" s="105"/>
      <c r="C315" s="105"/>
      <c r="D315" s="105"/>
      <c r="G315" s="106"/>
    </row>
    <row r="316" spans="1:10" s="26" customFormat="1" ht="15" x14ac:dyDescent="0.25">
      <c r="B316" s="84"/>
      <c r="C316" s="84"/>
      <c r="D316" s="84"/>
      <c r="E316" s="84"/>
      <c r="F316" s="84"/>
      <c r="G316" s="84"/>
      <c r="H316" s="84"/>
      <c r="I316" s="84"/>
      <c r="J316" s="84"/>
    </row>
    <row r="317" spans="1:10" s="26" customFormat="1" ht="15" x14ac:dyDescent="0.25">
      <c r="A317" s="27"/>
      <c r="B317" s="105"/>
      <c r="C317" s="105"/>
      <c r="D317" s="105"/>
      <c r="G317" s="106"/>
    </row>
    <row r="318" spans="1:10" s="26" customFormat="1" ht="15" x14ac:dyDescent="0.25">
      <c r="B318" s="84"/>
      <c r="C318" s="84"/>
      <c r="D318" s="84"/>
      <c r="E318" s="84"/>
      <c r="F318" s="84"/>
      <c r="G318" s="84"/>
      <c r="H318" s="84"/>
      <c r="I318" s="84"/>
      <c r="J318" s="84"/>
    </row>
    <row r="319" spans="1:10" s="26" customFormat="1" ht="15" x14ac:dyDescent="0.25">
      <c r="A319" s="27"/>
      <c r="B319" s="105"/>
      <c r="C319" s="105"/>
      <c r="D319" s="105"/>
      <c r="G319" s="106"/>
    </row>
    <row r="320" spans="1:10" s="26" customFormat="1" ht="15" x14ac:dyDescent="0.25">
      <c r="B320" s="84"/>
      <c r="C320" s="84"/>
      <c r="D320" s="84"/>
      <c r="E320" s="84"/>
      <c r="F320" s="84"/>
      <c r="G320" s="84"/>
      <c r="H320" s="84"/>
      <c r="I320" s="84"/>
      <c r="J320" s="84"/>
    </row>
    <row r="321" spans="1:10" s="26" customFormat="1" ht="15" x14ac:dyDescent="0.25">
      <c r="A321" s="27"/>
      <c r="B321" s="105"/>
      <c r="C321" s="105"/>
      <c r="D321" s="105"/>
      <c r="G321" s="106"/>
    </row>
    <row r="322" spans="1:10" s="26" customFormat="1" ht="15" x14ac:dyDescent="0.25">
      <c r="B322" s="84"/>
      <c r="C322" s="84"/>
      <c r="D322" s="84"/>
      <c r="E322" s="84"/>
      <c r="F322" s="84"/>
      <c r="G322" s="84"/>
      <c r="H322" s="84"/>
      <c r="I322" s="84"/>
      <c r="J322" s="84"/>
    </row>
    <row r="323" spans="1:10" s="26" customFormat="1" ht="15" x14ac:dyDescent="0.25">
      <c r="A323" s="27"/>
      <c r="B323" s="105"/>
      <c r="C323" s="105"/>
      <c r="D323" s="105"/>
      <c r="G323" s="106"/>
    </row>
    <row r="324" spans="1:10" s="26" customFormat="1" ht="15" x14ac:dyDescent="0.25">
      <c r="B324" s="84"/>
      <c r="C324" s="84"/>
      <c r="D324" s="84"/>
      <c r="E324" s="84"/>
      <c r="F324" s="84"/>
      <c r="G324" s="84"/>
      <c r="H324" s="84"/>
      <c r="I324" s="84"/>
      <c r="J324" s="84"/>
    </row>
    <row r="325" spans="1:10" s="26" customFormat="1" ht="15" x14ac:dyDescent="0.25">
      <c r="A325" s="27"/>
      <c r="B325" s="105"/>
      <c r="C325" s="105"/>
      <c r="D325" s="105"/>
      <c r="G325" s="106"/>
    </row>
    <row r="326" spans="1:10" s="26" customFormat="1" ht="15" x14ac:dyDescent="0.25">
      <c r="B326" s="84"/>
      <c r="C326" s="84"/>
      <c r="D326" s="84"/>
      <c r="E326" s="84"/>
      <c r="F326" s="84"/>
      <c r="G326" s="84"/>
      <c r="H326" s="84"/>
      <c r="I326" s="84"/>
      <c r="J326" s="84"/>
    </row>
    <row r="327" spans="1:10" s="26" customFormat="1" ht="15" x14ac:dyDescent="0.25">
      <c r="A327" s="27"/>
      <c r="B327" s="105"/>
      <c r="C327" s="105"/>
      <c r="D327" s="105"/>
      <c r="G327" s="106"/>
    </row>
    <row r="328" spans="1:10" s="26" customFormat="1" ht="15" x14ac:dyDescent="0.25">
      <c r="B328" s="84"/>
      <c r="C328" s="84"/>
      <c r="D328" s="84"/>
      <c r="E328" s="84"/>
      <c r="F328" s="84"/>
      <c r="G328" s="84"/>
      <c r="H328" s="84"/>
      <c r="I328" s="84"/>
      <c r="J328" s="84"/>
    </row>
    <row r="329" spans="1:10" s="26" customFormat="1" ht="15" x14ac:dyDescent="0.25">
      <c r="A329" s="27"/>
      <c r="B329" s="105"/>
      <c r="C329" s="105"/>
      <c r="D329" s="105"/>
      <c r="G329" s="106"/>
    </row>
    <row r="330" spans="1:10" s="26" customFormat="1" ht="15" x14ac:dyDescent="0.25">
      <c r="B330" s="84"/>
      <c r="C330" s="84"/>
      <c r="D330" s="84"/>
      <c r="E330" s="84"/>
      <c r="F330" s="84"/>
      <c r="G330" s="84"/>
      <c r="H330" s="84"/>
      <c r="I330" s="84"/>
      <c r="J330" s="84"/>
    </row>
    <row r="331" spans="1:10" s="26" customFormat="1" ht="15" x14ac:dyDescent="0.25">
      <c r="A331" s="27"/>
      <c r="B331" s="105"/>
      <c r="C331" s="105"/>
      <c r="D331" s="105"/>
      <c r="G331" s="106"/>
    </row>
    <row r="332" spans="1:10" s="26" customFormat="1" ht="15" x14ac:dyDescent="0.25">
      <c r="B332" s="84"/>
      <c r="C332" s="84"/>
      <c r="D332" s="84"/>
      <c r="E332" s="84"/>
      <c r="F332" s="84"/>
      <c r="G332" s="84"/>
      <c r="H332" s="84"/>
      <c r="I332" s="84"/>
      <c r="J332" s="84"/>
    </row>
    <row r="333" spans="1:10" s="26" customFormat="1" ht="15" x14ac:dyDescent="0.25">
      <c r="A333" s="27"/>
      <c r="B333" s="105"/>
      <c r="C333" s="105"/>
      <c r="D333" s="105"/>
      <c r="G333" s="106"/>
    </row>
    <row r="334" spans="1:10" s="26" customFormat="1" ht="15" x14ac:dyDescent="0.25">
      <c r="B334" s="84"/>
      <c r="C334" s="84"/>
      <c r="D334" s="84"/>
      <c r="E334" s="84"/>
      <c r="F334" s="84"/>
      <c r="G334" s="84"/>
      <c r="H334" s="84"/>
      <c r="I334" s="84"/>
      <c r="J334" s="84"/>
    </row>
    <row r="335" spans="1:10" s="26" customFormat="1" ht="15" x14ac:dyDescent="0.25">
      <c r="A335" s="27"/>
      <c r="B335" s="105"/>
      <c r="C335" s="105"/>
      <c r="D335" s="105"/>
      <c r="G335" s="106"/>
    </row>
    <row r="336" spans="1:10" s="26" customFormat="1" ht="15" x14ac:dyDescent="0.25">
      <c r="B336" s="84"/>
      <c r="C336" s="84"/>
      <c r="D336" s="84"/>
      <c r="E336" s="84"/>
      <c r="F336" s="84"/>
      <c r="G336" s="84"/>
      <c r="H336" s="84"/>
      <c r="I336" s="84"/>
      <c r="J336" s="84"/>
    </row>
    <row r="337" spans="1:10" s="26" customFormat="1" ht="15" x14ac:dyDescent="0.25">
      <c r="A337" s="27"/>
      <c r="B337" s="105"/>
      <c r="C337" s="105"/>
      <c r="D337" s="105"/>
      <c r="G337" s="106"/>
    </row>
    <row r="338" spans="1:10" s="26" customFormat="1" ht="15" x14ac:dyDescent="0.25">
      <c r="B338" s="84"/>
      <c r="C338" s="84"/>
      <c r="D338" s="84"/>
      <c r="E338" s="84"/>
      <c r="F338" s="84"/>
      <c r="G338" s="84"/>
      <c r="H338" s="84"/>
      <c r="I338" s="84"/>
      <c r="J338" s="84"/>
    </row>
    <row r="339" spans="1:10" s="26" customFormat="1" ht="15" x14ac:dyDescent="0.25">
      <c r="A339" s="27"/>
      <c r="B339" s="105"/>
      <c r="C339" s="105"/>
      <c r="D339" s="105"/>
      <c r="G339" s="106"/>
    </row>
    <row r="340" spans="1:10" s="26" customFormat="1" ht="15" x14ac:dyDescent="0.25">
      <c r="B340" s="84"/>
      <c r="C340" s="84"/>
      <c r="D340" s="84"/>
      <c r="E340" s="84"/>
      <c r="F340" s="84"/>
      <c r="G340" s="84"/>
      <c r="H340" s="84"/>
      <c r="I340" s="84"/>
      <c r="J340" s="84"/>
    </row>
    <row r="341" spans="1:10" s="26" customFormat="1" ht="15" x14ac:dyDescent="0.25">
      <c r="A341" s="27"/>
      <c r="B341" s="105"/>
      <c r="C341" s="105"/>
      <c r="D341" s="105"/>
      <c r="G341" s="106"/>
    </row>
    <row r="342" spans="1:10" s="26" customFormat="1" ht="15" x14ac:dyDescent="0.25">
      <c r="B342" s="84"/>
      <c r="C342" s="84"/>
      <c r="D342" s="84"/>
      <c r="E342" s="84"/>
      <c r="F342" s="84"/>
      <c r="G342" s="84"/>
      <c r="H342" s="84"/>
      <c r="I342" s="84"/>
      <c r="J342" s="84"/>
    </row>
    <row r="343" spans="1:10" s="26" customFormat="1" ht="15" x14ac:dyDescent="0.25">
      <c r="A343" s="27"/>
      <c r="B343" s="105"/>
      <c r="C343" s="105"/>
      <c r="D343" s="105"/>
      <c r="G343" s="106"/>
    </row>
    <row r="344" spans="1:10" s="26" customFormat="1" ht="15" x14ac:dyDescent="0.25">
      <c r="B344" s="84"/>
      <c r="C344" s="84"/>
      <c r="D344" s="84"/>
      <c r="E344" s="84"/>
      <c r="F344" s="84"/>
      <c r="G344" s="84"/>
      <c r="H344" s="84"/>
      <c r="I344" s="84"/>
      <c r="J344" s="84"/>
    </row>
    <row r="345" spans="1:10" s="26" customFormat="1" ht="15" x14ac:dyDescent="0.25"/>
    <row r="346" spans="1:10" s="26" customFormat="1" ht="15" x14ac:dyDescent="0.25">
      <c r="B346" s="84"/>
      <c r="C346" s="84"/>
      <c r="D346" s="84"/>
      <c r="E346" s="84"/>
      <c r="F346" s="84"/>
      <c r="G346" s="84"/>
      <c r="H346" s="84"/>
      <c r="I346" s="84"/>
      <c r="J346" s="84"/>
    </row>
    <row r="347" spans="1:10" s="26" customFormat="1" ht="15" x14ac:dyDescent="0.25">
      <c r="A347" s="27"/>
      <c r="B347" s="105"/>
      <c r="C347" s="105"/>
      <c r="D347" s="105"/>
      <c r="G347" s="106"/>
    </row>
    <row r="348" spans="1:10" s="26" customFormat="1" ht="15" x14ac:dyDescent="0.25">
      <c r="B348" s="84"/>
      <c r="C348" s="84"/>
      <c r="D348" s="84"/>
      <c r="E348" s="84"/>
      <c r="F348" s="84"/>
      <c r="G348" s="84"/>
      <c r="H348" s="84"/>
      <c r="I348" s="84"/>
      <c r="J348" s="84"/>
    </row>
    <row r="349" spans="1:10" s="26" customFormat="1" ht="15" x14ac:dyDescent="0.25">
      <c r="A349" s="27"/>
      <c r="B349" s="105"/>
      <c r="C349" s="105"/>
      <c r="D349" s="105"/>
      <c r="G349" s="106"/>
    </row>
    <row r="350" spans="1:10" s="26" customFormat="1" ht="15" x14ac:dyDescent="0.25">
      <c r="B350" s="84"/>
      <c r="C350" s="84"/>
      <c r="D350" s="84"/>
      <c r="E350" s="84"/>
      <c r="F350" s="84"/>
      <c r="G350" s="84"/>
      <c r="H350" s="84"/>
      <c r="I350" s="84"/>
      <c r="J350" s="84"/>
    </row>
    <row r="351" spans="1:10" s="26" customFormat="1" ht="15" x14ac:dyDescent="0.25"/>
    <row r="352" spans="1:10" s="26" customFormat="1" ht="15" x14ac:dyDescent="0.25">
      <c r="B352" s="84"/>
      <c r="C352" s="84"/>
      <c r="D352" s="84"/>
      <c r="E352" s="84"/>
      <c r="F352" s="84"/>
      <c r="G352" s="84"/>
      <c r="H352" s="84"/>
      <c r="I352" s="84"/>
      <c r="J352" s="84"/>
    </row>
    <row r="353" spans="1:10" s="26" customFormat="1" ht="15" x14ac:dyDescent="0.25"/>
    <row r="354" spans="1:10" s="26" customFormat="1" ht="15" x14ac:dyDescent="0.25">
      <c r="A354" s="27"/>
      <c r="B354" s="105"/>
      <c r="C354" s="105"/>
      <c r="D354" s="105"/>
      <c r="G354" s="106"/>
    </row>
    <row r="355" spans="1:10" s="26" customFormat="1" ht="15" x14ac:dyDescent="0.25">
      <c r="B355" s="84"/>
      <c r="C355" s="84"/>
      <c r="D355" s="84"/>
      <c r="E355" s="84"/>
      <c r="F355" s="84"/>
      <c r="G355" s="84"/>
      <c r="H355" s="84"/>
      <c r="I355" s="84"/>
      <c r="J355" s="84"/>
    </row>
    <row r="356" spans="1:10" s="26" customFormat="1" ht="15" x14ac:dyDescent="0.25">
      <c r="A356" s="27"/>
      <c r="B356" s="105"/>
      <c r="C356" s="105"/>
      <c r="D356" s="105"/>
      <c r="G356" s="106"/>
    </row>
    <row r="357" spans="1:10" s="26" customFormat="1" ht="15" x14ac:dyDescent="0.25">
      <c r="B357" s="84"/>
      <c r="C357" s="84"/>
      <c r="D357" s="84"/>
      <c r="E357" s="84"/>
      <c r="F357" s="84"/>
      <c r="G357" s="84"/>
      <c r="H357" s="84"/>
      <c r="I357" s="84"/>
      <c r="J357" s="84"/>
    </row>
    <row r="358" spans="1:10" s="26" customFormat="1" ht="15" x14ac:dyDescent="0.25">
      <c r="A358" s="27"/>
      <c r="B358" s="105"/>
      <c r="C358" s="105"/>
      <c r="D358" s="105"/>
      <c r="G358" s="106"/>
    </row>
    <row r="359" spans="1:10" s="26" customFormat="1" ht="15" x14ac:dyDescent="0.25">
      <c r="B359" s="84"/>
      <c r="C359" s="84"/>
      <c r="D359" s="84"/>
      <c r="E359" s="84"/>
      <c r="F359" s="84"/>
      <c r="G359" s="84"/>
      <c r="H359" s="84"/>
      <c r="I359" s="84"/>
      <c r="J359" s="84"/>
    </row>
    <row r="360" spans="1:10" s="26" customFormat="1" ht="15" x14ac:dyDescent="0.25">
      <c r="A360" s="27"/>
      <c r="B360" s="105"/>
      <c r="C360" s="105"/>
      <c r="D360" s="105"/>
      <c r="G360" s="106"/>
    </row>
    <row r="361" spans="1:10" s="26" customFormat="1" ht="15" x14ac:dyDescent="0.25">
      <c r="B361" s="84"/>
      <c r="C361" s="84"/>
      <c r="D361" s="84"/>
      <c r="E361" s="84"/>
      <c r="F361" s="84"/>
      <c r="G361" s="84"/>
      <c r="H361" s="84"/>
      <c r="I361" s="84"/>
      <c r="J361" s="84"/>
    </row>
    <row r="362" spans="1:10" s="26" customFormat="1" ht="15" x14ac:dyDescent="0.25">
      <c r="A362" s="27"/>
      <c r="B362" s="105"/>
      <c r="C362" s="105"/>
      <c r="D362" s="105"/>
      <c r="G362" s="106"/>
    </row>
    <row r="363" spans="1:10" s="26" customFormat="1" ht="15" x14ac:dyDescent="0.25">
      <c r="B363" s="84"/>
      <c r="C363" s="84"/>
      <c r="D363" s="84"/>
      <c r="E363" s="84"/>
      <c r="F363" s="84"/>
      <c r="G363" s="84"/>
      <c r="H363" s="84"/>
      <c r="I363" s="84"/>
      <c r="J363" s="84"/>
    </row>
    <row r="364" spans="1:10" s="26" customFormat="1" ht="15" x14ac:dyDescent="0.25">
      <c r="A364" s="27"/>
      <c r="B364" s="105"/>
      <c r="C364" s="105"/>
      <c r="D364" s="105"/>
      <c r="G364" s="106"/>
    </row>
    <row r="365" spans="1:10" s="26" customFormat="1" ht="15" x14ac:dyDescent="0.25">
      <c r="B365" s="84"/>
      <c r="C365" s="84"/>
      <c r="D365" s="84"/>
      <c r="E365" s="84"/>
      <c r="F365" s="84"/>
      <c r="G365" s="84"/>
      <c r="H365" s="84"/>
      <c r="I365" s="84"/>
      <c r="J365" s="84"/>
    </row>
    <row r="366" spans="1:10" s="26" customFormat="1" ht="15" x14ac:dyDescent="0.25"/>
    <row r="367" spans="1:10" s="26" customFormat="1" ht="15" x14ac:dyDescent="0.25">
      <c r="A367" s="27"/>
      <c r="B367" s="105"/>
      <c r="C367" s="105"/>
      <c r="D367" s="105"/>
      <c r="G367" s="106"/>
    </row>
    <row r="368" spans="1:10" s="26" customFormat="1" ht="15" x14ac:dyDescent="0.25">
      <c r="A368" s="27"/>
      <c r="B368" s="105"/>
      <c r="C368" s="105"/>
      <c r="D368" s="105"/>
      <c r="G368" s="106"/>
    </row>
    <row r="369" spans="1:10" s="26" customFormat="1" ht="15" x14ac:dyDescent="0.25"/>
    <row r="370" spans="1:10" s="26" customFormat="1" ht="15" x14ac:dyDescent="0.25">
      <c r="B370" s="84"/>
      <c r="C370" s="84"/>
      <c r="D370" s="84"/>
      <c r="E370" s="84"/>
      <c r="F370" s="84"/>
      <c r="G370" s="84"/>
      <c r="H370" s="84"/>
      <c r="I370" s="84"/>
      <c r="J370" s="84"/>
    </row>
    <row r="371" spans="1:10" s="26" customFormat="1" ht="15" x14ac:dyDescent="0.25"/>
    <row r="372" spans="1:10" s="26" customFormat="1" ht="15" x14ac:dyDescent="0.25">
      <c r="B372" s="84"/>
      <c r="C372" s="84"/>
      <c r="D372" s="84"/>
      <c r="E372" s="84"/>
      <c r="F372" s="84"/>
      <c r="G372" s="84"/>
      <c r="H372" s="84"/>
      <c r="I372" s="84"/>
      <c r="J372" s="84"/>
    </row>
    <row r="373" spans="1:10" s="26" customFormat="1" ht="15" x14ac:dyDescent="0.25">
      <c r="A373" s="27"/>
      <c r="B373" s="105"/>
      <c r="C373" s="105"/>
      <c r="D373" s="105"/>
      <c r="G373" s="106"/>
    </row>
    <row r="374" spans="1:10" s="26" customFormat="1" ht="15" x14ac:dyDescent="0.25">
      <c r="B374" s="84"/>
      <c r="C374" s="84"/>
      <c r="D374" s="84"/>
      <c r="E374" s="84"/>
      <c r="F374" s="84"/>
      <c r="G374" s="84"/>
      <c r="H374" s="84"/>
      <c r="I374" s="84"/>
      <c r="J374" s="84"/>
    </row>
    <row r="375" spans="1:10" s="26" customFormat="1" ht="15" x14ac:dyDescent="0.25">
      <c r="A375" s="27"/>
      <c r="B375" s="105"/>
      <c r="C375" s="105"/>
      <c r="D375" s="105"/>
      <c r="G375" s="106"/>
    </row>
    <row r="376" spans="1:10" s="26" customFormat="1" ht="15" x14ac:dyDescent="0.25">
      <c r="B376" s="84"/>
      <c r="C376" s="84"/>
      <c r="D376" s="84"/>
      <c r="E376" s="84"/>
      <c r="F376" s="84"/>
      <c r="G376" s="84"/>
      <c r="H376" s="84"/>
      <c r="I376" s="84"/>
      <c r="J376" s="84"/>
    </row>
    <row r="377" spans="1:10" s="26" customFormat="1" ht="15" x14ac:dyDescent="0.25">
      <c r="A377" s="27"/>
      <c r="B377" s="105"/>
      <c r="C377" s="105"/>
      <c r="D377" s="105"/>
      <c r="G377" s="106"/>
    </row>
    <row r="378" spans="1:10" s="26" customFormat="1" ht="15" x14ac:dyDescent="0.25">
      <c r="B378" s="84"/>
      <c r="C378" s="84"/>
      <c r="D378" s="84"/>
      <c r="E378" s="84"/>
      <c r="F378" s="84"/>
      <c r="G378" s="84"/>
      <c r="H378" s="84"/>
      <c r="I378" s="84"/>
      <c r="J378" s="84"/>
    </row>
    <row r="379" spans="1:10" s="26" customFormat="1" ht="15" x14ac:dyDescent="0.25">
      <c r="A379" s="27"/>
      <c r="B379" s="105"/>
      <c r="C379" s="105"/>
      <c r="D379" s="105"/>
      <c r="G379" s="106"/>
    </row>
    <row r="380" spans="1:10" s="26" customFormat="1" ht="15" x14ac:dyDescent="0.25">
      <c r="B380" s="84"/>
      <c r="C380" s="84"/>
      <c r="D380" s="84"/>
      <c r="E380" s="84"/>
      <c r="F380" s="84"/>
      <c r="G380" s="84"/>
      <c r="H380" s="84"/>
      <c r="I380" s="84"/>
      <c r="J380" s="84"/>
    </row>
    <row r="381" spans="1:10" s="26" customFormat="1" ht="15" x14ac:dyDescent="0.25">
      <c r="A381" s="27"/>
      <c r="B381" s="105"/>
      <c r="C381" s="105"/>
      <c r="D381" s="105"/>
      <c r="G381" s="106"/>
    </row>
    <row r="382" spans="1:10" s="26" customFormat="1" ht="15" x14ac:dyDescent="0.25">
      <c r="B382" s="84"/>
      <c r="C382" s="84"/>
      <c r="D382" s="84"/>
      <c r="E382" s="84"/>
      <c r="F382" s="84"/>
      <c r="G382" s="84"/>
      <c r="H382" s="84"/>
      <c r="I382" s="84"/>
      <c r="J382" s="84"/>
    </row>
    <row r="383" spans="1:10" s="26" customFormat="1" ht="15" x14ac:dyDescent="0.25">
      <c r="A383" s="27"/>
      <c r="B383" s="105"/>
      <c r="C383" s="105"/>
      <c r="D383" s="105"/>
      <c r="G383" s="106"/>
    </row>
    <row r="384" spans="1:10" s="26" customFormat="1" ht="15" x14ac:dyDescent="0.25">
      <c r="B384" s="84"/>
      <c r="C384" s="84"/>
      <c r="D384" s="84"/>
      <c r="E384" s="84"/>
      <c r="F384" s="84"/>
      <c r="G384" s="84"/>
      <c r="H384" s="84"/>
      <c r="I384" s="84"/>
      <c r="J384" s="84"/>
    </row>
    <row r="385" spans="1:10" s="26" customFormat="1" ht="15" x14ac:dyDescent="0.25"/>
    <row r="386" spans="1:10" s="26" customFormat="1" ht="15" x14ac:dyDescent="0.25">
      <c r="B386" s="84"/>
      <c r="C386" s="84"/>
      <c r="D386" s="84"/>
      <c r="E386" s="84"/>
      <c r="F386" s="84"/>
      <c r="G386" s="84"/>
      <c r="H386" s="84"/>
      <c r="I386" s="84"/>
      <c r="J386" s="84"/>
    </row>
    <row r="387" spans="1:10" s="26" customFormat="1" ht="15" x14ac:dyDescent="0.25">
      <c r="A387" s="27"/>
      <c r="B387" s="105"/>
      <c r="C387" s="105"/>
      <c r="D387" s="105"/>
      <c r="G387" s="106"/>
    </row>
    <row r="388" spans="1:10" s="26" customFormat="1" ht="15" x14ac:dyDescent="0.25">
      <c r="B388" s="84"/>
      <c r="C388" s="84"/>
      <c r="D388" s="84"/>
      <c r="E388" s="84"/>
      <c r="F388" s="84"/>
      <c r="G388" s="84"/>
      <c r="H388" s="84"/>
      <c r="I388" s="84"/>
      <c r="J388" s="84"/>
    </row>
    <row r="389" spans="1:10" s="26" customFormat="1" ht="15" x14ac:dyDescent="0.25">
      <c r="A389" s="27"/>
      <c r="B389" s="105"/>
      <c r="C389" s="105"/>
      <c r="D389" s="105"/>
      <c r="G389" s="106"/>
    </row>
    <row r="390" spans="1:10" s="26" customFormat="1" ht="15" x14ac:dyDescent="0.25">
      <c r="B390" s="84"/>
      <c r="C390" s="84"/>
      <c r="D390" s="84"/>
      <c r="E390" s="84"/>
      <c r="F390" s="84"/>
      <c r="G390" s="84"/>
      <c r="H390" s="84"/>
      <c r="I390" s="84"/>
      <c r="J390" s="84"/>
    </row>
    <row r="391" spans="1:10" s="26" customFormat="1" ht="15" x14ac:dyDescent="0.25">
      <c r="A391" s="27"/>
      <c r="B391" s="105"/>
      <c r="C391" s="105"/>
      <c r="D391" s="105"/>
      <c r="G391" s="106"/>
    </row>
    <row r="392" spans="1:10" s="26" customFormat="1" ht="15" x14ac:dyDescent="0.25">
      <c r="B392" s="84"/>
      <c r="C392" s="84"/>
      <c r="D392" s="84"/>
      <c r="E392" s="84"/>
      <c r="F392" s="84"/>
      <c r="G392" s="84"/>
      <c r="H392" s="84"/>
      <c r="I392" s="84"/>
      <c r="J392" s="84"/>
    </row>
    <row r="393" spans="1:10" s="26" customFormat="1" ht="15" x14ac:dyDescent="0.25">
      <c r="A393" s="27"/>
      <c r="B393" s="105"/>
      <c r="C393" s="105"/>
      <c r="D393" s="105"/>
      <c r="G393" s="106"/>
    </row>
    <row r="394" spans="1:10" s="26" customFormat="1" ht="15" x14ac:dyDescent="0.25">
      <c r="B394" s="84"/>
      <c r="C394" s="84"/>
      <c r="D394" s="84"/>
      <c r="E394" s="84"/>
      <c r="F394" s="84"/>
      <c r="G394" s="84"/>
      <c r="H394" s="84"/>
      <c r="I394" s="84"/>
      <c r="J394" s="84"/>
    </row>
    <row r="395" spans="1:10" s="26" customFormat="1" ht="15" x14ac:dyDescent="0.25">
      <c r="A395" s="27"/>
      <c r="B395" s="105"/>
      <c r="C395" s="105"/>
      <c r="D395" s="105"/>
      <c r="G395" s="106"/>
    </row>
    <row r="396" spans="1:10" s="26" customFormat="1" ht="15" x14ac:dyDescent="0.25">
      <c r="B396" s="84"/>
      <c r="C396" s="84"/>
      <c r="D396" s="84"/>
      <c r="E396" s="84"/>
      <c r="F396" s="84"/>
      <c r="G396" s="84"/>
      <c r="H396" s="84"/>
      <c r="I396" s="84"/>
      <c r="J396" s="84"/>
    </row>
    <row r="397" spans="1:10" s="26" customFormat="1" ht="15" x14ac:dyDescent="0.25">
      <c r="A397" s="27"/>
      <c r="B397" s="105"/>
      <c r="C397" s="105"/>
      <c r="D397" s="105"/>
      <c r="G397" s="106"/>
    </row>
    <row r="398" spans="1:10" s="26" customFormat="1" ht="15" x14ac:dyDescent="0.25">
      <c r="B398" s="84"/>
      <c r="C398" s="84"/>
      <c r="D398" s="84"/>
      <c r="E398" s="84"/>
      <c r="F398" s="84"/>
      <c r="G398" s="84"/>
      <c r="H398" s="84"/>
      <c r="I398" s="84"/>
      <c r="J398" s="84"/>
    </row>
    <row r="399" spans="1:10" s="26" customFormat="1" ht="15" x14ac:dyDescent="0.25">
      <c r="A399" s="27"/>
      <c r="B399" s="105"/>
      <c r="C399" s="105"/>
      <c r="D399" s="105"/>
      <c r="G399" s="106"/>
    </row>
    <row r="400" spans="1:10" s="26" customFormat="1" ht="15" x14ac:dyDescent="0.25">
      <c r="B400" s="84"/>
      <c r="C400" s="84"/>
      <c r="D400" s="84"/>
      <c r="E400" s="84"/>
      <c r="F400" s="84"/>
      <c r="G400" s="84"/>
      <c r="H400" s="84"/>
      <c r="I400" s="84"/>
      <c r="J400" s="84"/>
    </row>
    <row r="401" spans="1:10" s="26" customFormat="1" ht="15" x14ac:dyDescent="0.25">
      <c r="A401" s="27"/>
      <c r="B401" s="105"/>
      <c r="C401" s="105"/>
      <c r="D401" s="105"/>
      <c r="G401" s="106"/>
    </row>
    <row r="402" spans="1:10" s="26" customFormat="1" ht="15" x14ac:dyDescent="0.25">
      <c r="B402" s="84"/>
      <c r="C402" s="84"/>
      <c r="D402" s="84"/>
      <c r="E402" s="84"/>
      <c r="F402" s="84"/>
      <c r="G402" s="84"/>
      <c r="H402" s="84"/>
      <c r="I402" s="84"/>
      <c r="J402" s="84"/>
    </row>
    <row r="403" spans="1:10" s="26" customFormat="1" ht="15" x14ac:dyDescent="0.25">
      <c r="A403" s="27"/>
      <c r="B403" s="105"/>
      <c r="C403" s="105"/>
      <c r="D403" s="105"/>
      <c r="G403" s="106"/>
    </row>
    <row r="404" spans="1:10" s="26" customFormat="1" ht="15" x14ac:dyDescent="0.25">
      <c r="B404" s="84"/>
      <c r="C404" s="84"/>
      <c r="D404" s="84"/>
      <c r="E404" s="84"/>
      <c r="F404" s="84"/>
      <c r="G404" s="84"/>
      <c r="H404" s="84"/>
      <c r="I404" s="84"/>
      <c r="J404" s="84"/>
    </row>
    <row r="405" spans="1:10" s="26" customFormat="1" ht="15" x14ac:dyDescent="0.25">
      <c r="A405" s="27"/>
      <c r="B405" s="105"/>
      <c r="C405" s="105"/>
      <c r="D405" s="105"/>
      <c r="G405" s="106"/>
    </row>
    <row r="406" spans="1:10" s="26" customFormat="1" ht="15" x14ac:dyDescent="0.25">
      <c r="B406" s="84"/>
      <c r="C406" s="84"/>
      <c r="D406" s="84"/>
      <c r="E406" s="84"/>
      <c r="F406" s="84"/>
      <c r="G406" s="84"/>
      <c r="H406" s="84"/>
      <c r="I406" s="84"/>
      <c r="J406" s="84"/>
    </row>
    <row r="407" spans="1:10" s="26" customFormat="1" ht="15" x14ac:dyDescent="0.25"/>
    <row r="408" spans="1:10" s="26" customFormat="1" ht="15" x14ac:dyDescent="0.25">
      <c r="B408" s="84"/>
      <c r="C408" s="84"/>
      <c r="D408" s="84"/>
      <c r="E408" s="84"/>
      <c r="F408" s="84"/>
      <c r="G408" s="84"/>
      <c r="H408" s="84"/>
      <c r="I408" s="84"/>
      <c r="J408" s="84"/>
    </row>
    <row r="409" spans="1:10" s="26" customFormat="1" ht="15" x14ac:dyDescent="0.25">
      <c r="A409" s="27"/>
      <c r="B409" s="105"/>
      <c r="C409" s="105"/>
      <c r="D409" s="105"/>
      <c r="G409" s="106"/>
    </row>
    <row r="410" spans="1:10" s="26" customFormat="1" ht="15" x14ac:dyDescent="0.25">
      <c r="B410" s="84"/>
      <c r="C410" s="84"/>
      <c r="D410" s="84"/>
      <c r="E410" s="84"/>
      <c r="F410" s="84"/>
      <c r="G410" s="84"/>
      <c r="H410" s="84"/>
      <c r="I410" s="84"/>
      <c r="J410" s="84"/>
    </row>
    <row r="411" spans="1:10" s="26" customFormat="1" ht="15" x14ac:dyDescent="0.25">
      <c r="A411" s="27"/>
      <c r="B411" s="105"/>
      <c r="C411" s="105"/>
      <c r="D411" s="105"/>
      <c r="G411" s="106"/>
    </row>
    <row r="412" spans="1:10" s="26" customFormat="1" ht="15" x14ac:dyDescent="0.25">
      <c r="B412" s="84"/>
      <c r="C412" s="84"/>
      <c r="D412" s="84"/>
      <c r="E412" s="84"/>
      <c r="F412" s="84"/>
      <c r="G412" s="84"/>
      <c r="H412" s="84"/>
      <c r="I412" s="84"/>
      <c r="J412" s="84"/>
    </row>
    <row r="413" spans="1:10" s="26" customFormat="1" ht="15" x14ac:dyDescent="0.25">
      <c r="A413" s="27"/>
      <c r="B413" s="105"/>
      <c r="C413" s="105"/>
      <c r="D413" s="105"/>
      <c r="G413" s="106"/>
    </row>
    <row r="414" spans="1:10" s="26" customFormat="1" ht="15" x14ac:dyDescent="0.25">
      <c r="B414" s="84"/>
      <c r="C414" s="84"/>
      <c r="D414" s="84"/>
      <c r="E414" s="84"/>
      <c r="F414" s="84"/>
      <c r="G414" s="84"/>
      <c r="H414" s="84"/>
      <c r="I414" s="84"/>
      <c r="J414" s="84"/>
    </row>
    <row r="415" spans="1:10" s="26" customFormat="1" ht="15" x14ac:dyDescent="0.25">
      <c r="A415" s="27"/>
      <c r="B415" s="105"/>
      <c r="C415" s="105"/>
      <c r="D415" s="105"/>
      <c r="G415" s="106"/>
    </row>
    <row r="416" spans="1:10" s="26" customFormat="1" ht="15" x14ac:dyDescent="0.25">
      <c r="B416" s="84"/>
      <c r="C416" s="84"/>
      <c r="D416" s="84"/>
      <c r="E416" s="84"/>
      <c r="F416" s="84"/>
      <c r="G416" s="84"/>
      <c r="H416" s="84"/>
      <c r="I416" s="84"/>
      <c r="J416" s="84"/>
    </row>
    <row r="417" spans="1:10" s="26" customFormat="1" ht="15" x14ac:dyDescent="0.25">
      <c r="A417" s="27"/>
      <c r="B417" s="105"/>
      <c r="C417" s="105"/>
      <c r="D417" s="105"/>
      <c r="G417" s="106"/>
    </row>
    <row r="418" spans="1:10" s="26" customFormat="1" ht="15" x14ac:dyDescent="0.25">
      <c r="B418" s="84"/>
      <c r="C418" s="84"/>
      <c r="D418" s="84"/>
      <c r="E418" s="84"/>
      <c r="F418" s="84"/>
      <c r="G418" s="84"/>
      <c r="H418" s="84"/>
      <c r="I418" s="84"/>
      <c r="J418" s="84"/>
    </row>
    <row r="419" spans="1:10" s="26" customFormat="1" ht="15" x14ac:dyDescent="0.25">
      <c r="A419" s="27"/>
      <c r="B419" s="105"/>
      <c r="C419" s="105"/>
      <c r="D419" s="105"/>
      <c r="G419" s="106"/>
    </row>
    <row r="420" spans="1:10" s="26" customFormat="1" ht="15" x14ac:dyDescent="0.25">
      <c r="B420" s="84"/>
      <c r="C420" s="84"/>
      <c r="D420" s="84"/>
      <c r="E420" s="84"/>
      <c r="F420" s="84"/>
      <c r="G420" s="84"/>
      <c r="H420" s="84"/>
      <c r="I420" s="84"/>
      <c r="J420" s="84"/>
    </row>
    <row r="421" spans="1:10" s="26" customFormat="1" ht="15" x14ac:dyDescent="0.25">
      <c r="A421" s="27"/>
      <c r="B421" s="105"/>
      <c r="C421" s="105"/>
      <c r="D421" s="105"/>
      <c r="G421" s="106"/>
    </row>
    <row r="422" spans="1:10" s="26" customFormat="1" ht="15" x14ac:dyDescent="0.25">
      <c r="B422" s="84"/>
      <c r="C422" s="84"/>
      <c r="D422" s="84"/>
      <c r="E422" s="84"/>
      <c r="F422" s="84"/>
      <c r="G422" s="84"/>
      <c r="H422" s="84"/>
      <c r="I422" s="84"/>
      <c r="J422" s="84"/>
    </row>
    <row r="423" spans="1:10" s="26" customFormat="1" ht="15" x14ac:dyDescent="0.25">
      <c r="A423" s="27"/>
      <c r="B423" s="105"/>
      <c r="C423" s="105"/>
      <c r="D423" s="105"/>
      <c r="G423" s="106"/>
    </row>
    <row r="424" spans="1:10" s="26" customFormat="1" ht="15" x14ac:dyDescent="0.25">
      <c r="B424" s="84"/>
      <c r="C424" s="84"/>
      <c r="D424" s="84"/>
      <c r="E424" s="84"/>
      <c r="F424" s="84"/>
      <c r="G424" s="84"/>
      <c r="H424" s="84"/>
      <c r="I424" s="84"/>
      <c r="J424" s="84"/>
    </row>
    <row r="425" spans="1:10" s="26" customFormat="1" ht="15" x14ac:dyDescent="0.25">
      <c r="A425" s="27"/>
      <c r="B425" s="105"/>
      <c r="C425" s="105"/>
      <c r="D425" s="105"/>
      <c r="G425" s="106"/>
    </row>
    <row r="426" spans="1:10" s="26" customFormat="1" ht="15" x14ac:dyDescent="0.25">
      <c r="B426" s="84"/>
      <c r="C426" s="84"/>
      <c r="D426" s="84"/>
      <c r="E426" s="84"/>
      <c r="F426" s="84"/>
      <c r="G426" s="84"/>
      <c r="H426" s="84"/>
      <c r="I426" s="84"/>
      <c r="J426" s="84"/>
    </row>
    <row r="427" spans="1:10" s="26" customFormat="1" ht="15" x14ac:dyDescent="0.25">
      <c r="A427" s="27"/>
      <c r="B427" s="105"/>
      <c r="C427" s="105"/>
      <c r="D427" s="105"/>
      <c r="G427" s="106"/>
    </row>
    <row r="428" spans="1:10" s="26" customFormat="1" ht="15" x14ac:dyDescent="0.25">
      <c r="B428" s="84"/>
      <c r="C428" s="84"/>
      <c r="D428" s="84"/>
      <c r="E428" s="84"/>
      <c r="F428" s="84"/>
      <c r="G428" s="84"/>
      <c r="H428" s="84"/>
      <c r="I428" s="84"/>
      <c r="J428" s="84"/>
    </row>
    <row r="429" spans="1:10" s="26" customFormat="1" ht="15" x14ac:dyDescent="0.25">
      <c r="A429" s="27"/>
      <c r="B429" s="105"/>
      <c r="C429" s="105"/>
      <c r="D429" s="105"/>
      <c r="G429" s="106"/>
    </row>
    <row r="430" spans="1:10" s="26" customFormat="1" ht="15" x14ac:dyDescent="0.25">
      <c r="B430" s="84"/>
      <c r="C430" s="84"/>
      <c r="D430" s="84"/>
      <c r="E430" s="84"/>
      <c r="F430" s="84"/>
      <c r="G430" s="84"/>
      <c r="H430" s="84"/>
      <c r="I430" s="84"/>
      <c r="J430" s="84"/>
    </row>
    <row r="431" spans="1:10" s="26" customFormat="1" ht="15" x14ac:dyDescent="0.25">
      <c r="A431" s="27"/>
      <c r="B431" s="105"/>
      <c r="C431" s="105"/>
      <c r="D431" s="105"/>
      <c r="G431" s="106"/>
    </row>
    <row r="432" spans="1:10" s="26" customFormat="1" ht="15" x14ac:dyDescent="0.25">
      <c r="B432" s="84"/>
      <c r="C432" s="84"/>
      <c r="D432" s="84"/>
      <c r="E432" s="84"/>
      <c r="F432" s="84"/>
      <c r="G432" s="84"/>
      <c r="H432" s="84"/>
      <c r="I432" s="84"/>
      <c r="J432" s="84"/>
    </row>
    <row r="433" spans="1:10" s="26" customFormat="1" ht="15" x14ac:dyDescent="0.25">
      <c r="A433" s="27"/>
      <c r="B433" s="105"/>
      <c r="C433" s="105"/>
      <c r="D433" s="105"/>
      <c r="G433" s="106"/>
    </row>
    <row r="434" spans="1:10" s="26" customFormat="1" ht="15" x14ac:dyDescent="0.25">
      <c r="B434" s="84"/>
      <c r="C434" s="84"/>
      <c r="D434" s="84"/>
      <c r="E434" s="84"/>
      <c r="F434" s="84"/>
      <c r="G434" s="84"/>
      <c r="H434" s="84"/>
      <c r="I434" s="84"/>
      <c r="J434" s="84"/>
    </row>
    <row r="435" spans="1:10" s="26" customFormat="1" ht="15" x14ac:dyDescent="0.25">
      <c r="A435" s="27"/>
      <c r="B435" s="105"/>
      <c r="C435" s="105"/>
      <c r="D435" s="105"/>
      <c r="G435" s="106"/>
    </row>
    <row r="436" spans="1:10" s="26" customFormat="1" ht="15" x14ac:dyDescent="0.25">
      <c r="B436" s="84"/>
      <c r="C436" s="84"/>
      <c r="D436" s="84"/>
      <c r="E436" s="84"/>
      <c r="F436" s="84"/>
      <c r="G436" s="84"/>
      <c r="H436" s="84"/>
      <c r="I436" s="84"/>
      <c r="J436" s="84"/>
    </row>
    <row r="437" spans="1:10" s="26" customFormat="1" ht="15" x14ac:dyDescent="0.25">
      <c r="A437" s="27"/>
      <c r="B437" s="105"/>
      <c r="C437" s="105"/>
      <c r="D437" s="105"/>
      <c r="G437" s="106"/>
    </row>
    <row r="438" spans="1:10" s="26" customFormat="1" ht="15" x14ac:dyDescent="0.25">
      <c r="B438" s="84"/>
      <c r="C438" s="84"/>
      <c r="D438" s="84"/>
      <c r="E438" s="84"/>
      <c r="F438" s="84"/>
      <c r="G438" s="84"/>
      <c r="H438" s="84"/>
      <c r="I438" s="84"/>
      <c r="J438" s="84"/>
    </row>
    <row r="439" spans="1:10" s="26" customFormat="1" ht="15" x14ac:dyDescent="0.25">
      <c r="A439" s="27"/>
      <c r="B439" s="105"/>
      <c r="C439" s="105"/>
      <c r="D439" s="105"/>
      <c r="G439" s="106"/>
    </row>
    <row r="440" spans="1:10" s="26" customFormat="1" ht="15" x14ac:dyDescent="0.25">
      <c r="B440" s="84"/>
      <c r="C440" s="84"/>
      <c r="D440" s="84"/>
      <c r="E440" s="84"/>
      <c r="F440" s="84"/>
      <c r="G440" s="84"/>
      <c r="H440" s="84"/>
      <c r="I440" s="84"/>
      <c r="J440" s="84"/>
    </row>
    <row r="441" spans="1:10" s="26" customFormat="1" ht="15" x14ac:dyDescent="0.25"/>
    <row r="442" spans="1:10" s="26" customFormat="1" ht="15" x14ac:dyDescent="0.25">
      <c r="B442" s="84"/>
      <c r="C442" s="84"/>
      <c r="D442" s="84"/>
      <c r="E442" s="84"/>
      <c r="F442" s="84"/>
      <c r="G442" s="84"/>
      <c r="H442" s="84"/>
      <c r="I442" s="84"/>
      <c r="J442" s="84"/>
    </row>
    <row r="443" spans="1:10" s="26" customFormat="1" ht="15" x14ac:dyDescent="0.25">
      <c r="A443" s="27"/>
      <c r="B443" s="105"/>
      <c r="C443" s="105"/>
      <c r="D443" s="105"/>
      <c r="G443" s="106"/>
    </row>
    <row r="444" spans="1:10" s="26" customFormat="1" ht="15" x14ac:dyDescent="0.25">
      <c r="B444" s="84"/>
      <c r="C444" s="84"/>
      <c r="D444" s="84"/>
      <c r="E444" s="84"/>
      <c r="F444" s="84"/>
      <c r="G444" s="84"/>
      <c r="H444" s="84"/>
      <c r="I444" s="84"/>
      <c r="J444" s="84"/>
    </row>
    <row r="445" spans="1:10" s="26" customFormat="1" ht="15" x14ac:dyDescent="0.25">
      <c r="A445" s="27"/>
      <c r="B445" s="105"/>
      <c r="C445" s="105"/>
      <c r="D445" s="105"/>
      <c r="G445" s="106"/>
    </row>
    <row r="446" spans="1:10" s="26" customFormat="1" ht="15" x14ac:dyDescent="0.25">
      <c r="B446" s="84"/>
      <c r="C446" s="84"/>
      <c r="D446" s="84"/>
      <c r="E446" s="84"/>
      <c r="F446" s="84"/>
      <c r="G446" s="84"/>
      <c r="H446" s="84"/>
      <c r="I446" s="84"/>
      <c r="J446" s="84"/>
    </row>
    <row r="447" spans="1:10" s="26" customFormat="1" ht="15" x14ac:dyDescent="0.25"/>
    <row r="448" spans="1:10" s="26" customFormat="1" ht="15" x14ac:dyDescent="0.25">
      <c r="B448" s="84"/>
      <c r="C448" s="84"/>
      <c r="D448" s="84"/>
      <c r="E448" s="84"/>
      <c r="F448" s="84"/>
      <c r="G448" s="84"/>
      <c r="H448" s="84"/>
      <c r="I448" s="84"/>
      <c r="J448" s="84"/>
    </row>
    <row r="449" spans="1:10" s="26" customFormat="1" ht="15" x14ac:dyDescent="0.25">
      <c r="A449" s="27"/>
      <c r="B449" s="105"/>
      <c r="C449" s="105"/>
      <c r="D449" s="105"/>
      <c r="G449" s="106"/>
    </row>
    <row r="450" spans="1:10" s="26" customFormat="1" ht="15" x14ac:dyDescent="0.25">
      <c r="B450" s="84"/>
      <c r="C450" s="84"/>
      <c r="D450" s="84"/>
      <c r="E450" s="84"/>
      <c r="F450" s="84"/>
      <c r="G450" s="84"/>
      <c r="H450" s="84"/>
      <c r="I450" s="84"/>
      <c r="J450" s="84"/>
    </row>
    <row r="451" spans="1:10" s="26" customFormat="1" ht="15" x14ac:dyDescent="0.25">
      <c r="A451" s="27"/>
      <c r="B451" s="105"/>
      <c r="C451" s="105"/>
      <c r="D451" s="105"/>
      <c r="G451" s="106"/>
    </row>
    <row r="452" spans="1:10" s="26" customFormat="1" ht="15" x14ac:dyDescent="0.25">
      <c r="B452" s="84"/>
      <c r="C452" s="84"/>
      <c r="D452" s="84"/>
      <c r="E452" s="84"/>
      <c r="F452" s="84"/>
      <c r="G452" s="84"/>
      <c r="H452" s="84"/>
      <c r="I452" s="84"/>
      <c r="J452" s="84"/>
    </row>
    <row r="453" spans="1:10" s="26" customFormat="1" ht="15" x14ac:dyDescent="0.25"/>
    <row r="454" spans="1:10" s="26" customFormat="1" ht="15" x14ac:dyDescent="0.25">
      <c r="B454" s="84"/>
      <c r="C454" s="84"/>
      <c r="D454" s="84"/>
      <c r="E454" s="84"/>
      <c r="F454" s="84"/>
      <c r="G454" s="84"/>
      <c r="H454" s="84"/>
      <c r="I454" s="84"/>
      <c r="J454" s="84"/>
    </row>
    <row r="455" spans="1:10" s="26" customFormat="1" ht="15" x14ac:dyDescent="0.25"/>
    <row r="456" spans="1:10" s="26" customFormat="1" ht="15" x14ac:dyDescent="0.25">
      <c r="B456" s="84"/>
      <c r="C456" s="84"/>
      <c r="D456" s="84"/>
      <c r="E456" s="84"/>
      <c r="F456" s="84"/>
      <c r="G456" s="84"/>
      <c r="H456" s="84"/>
      <c r="I456" s="84"/>
      <c r="J456" s="84"/>
    </row>
    <row r="457" spans="1:10" s="26" customFormat="1" ht="15" x14ac:dyDescent="0.25"/>
    <row r="458" spans="1:10" s="26" customFormat="1" ht="15" x14ac:dyDescent="0.25">
      <c r="B458" s="84"/>
      <c r="C458" s="84"/>
      <c r="D458" s="84"/>
      <c r="E458" s="84"/>
      <c r="F458" s="84"/>
      <c r="G458" s="84"/>
      <c r="H458" s="84"/>
      <c r="I458" s="84"/>
      <c r="J458" s="84"/>
    </row>
    <row r="459" spans="1:10" s="26" customFormat="1" ht="15" x14ac:dyDescent="0.25"/>
    <row r="460" spans="1:10" s="26" customFormat="1" ht="15" x14ac:dyDescent="0.25">
      <c r="B460" s="84"/>
      <c r="C460" s="84"/>
      <c r="D460" s="84"/>
      <c r="E460" s="84"/>
      <c r="F460" s="84"/>
      <c r="G460" s="84"/>
      <c r="H460" s="84"/>
      <c r="I460" s="84"/>
      <c r="J460" s="84"/>
    </row>
    <row r="461" spans="1:10" s="26" customFormat="1" ht="15" x14ac:dyDescent="0.25">
      <c r="A461" s="27"/>
      <c r="B461" s="105"/>
      <c r="C461" s="105"/>
      <c r="D461" s="105"/>
      <c r="G461" s="106"/>
    </row>
    <row r="462" spans="1:10" s="26" customFormat="1" ht="15" x14ac:dyDescent="0.25">
      <c r="B462" s="84"/>
      <c r="C462" s="84"/>
      <c r="D462" s="84"/>
      <c r="E462" s="84"/>
      <c r="F462" s="84"/>
      <c r="G462" s="84"/>
      <c r="H462" s="84"/>
      <c r="I462" s="84"/>
      <c r="J462" s="84"/>
    </row>
    <row r="463" spans="1:10" s="26" customFormat="1" ht="15" x14ac:dyDescent="0.25">
      <c r="A463" s="27"/>
      <c r="B463" s="105"/>
      <c r="C463" s="105"/>
      <c r="D463" s="105"/>
      <c r="G463" s="106"/>
    </row>
    <row r="464" spans="1:10" s="26" customFormat="1" ht="15" x14ac:dyDescent="0.25">
      <c r="B464" s="84"/>
      <c r="C464" s="84"/>
      <c r="D464" s="84"/>
      <c r="E464" s="84"/>
      <c r="F464" s="84"/>
      <c r="G464" s="84"/>
      <c r="H464" s="84"/>
      <c r="I464" s="84"/>
      <c r="J464" s="84"/>
    </row>
    <row r="465" spans="1:10" s="26" customFormat="1" ht="15" x14ac:dyDescent="0.25">
      <c r="A465" s="27"/>
      <c r="B465" s="105"/>
      <c r="C465" s="105"/>
      <c r="D465" s="105"/>
      <c r="G465" s="106"/>
    </row>
    <row r="466" spans="1:10" s="26" customFormat="1" ht="15" x14ac:dyDescent="0.25">
      <c r="B466" s="84"/>
      <c r="C466" s="84"/>
      <c r="D466" s="84"/>
      <c r="E466" s="84"/>
      <c r="F466" s="84"/>
      <c r="G466" s="84"/>
      <c r="H466" s="84"/>
      <c r="I466" s="84"/>
      <c r="J466" s="84"/>
    </row>
    <row r="467" spans="1:10" s="26" customFormat="1" ht="15" x14ac:dyDescent="0.25">
      <c r="A467" s="27"/>
      <c r="B467" s="105"/>
      <c r="C467" s="105"/>
      <c r="D467" s="105"/>
      <c r="G467" s="106"/>
    </row>
    <row r="468" spans="1:10" s="26" customFormat="1" ht="15" x14ac:dyDescent="0.25">
      <c r="B468" s="84"/>
      <c r="C468" s="84"/>
      <c r="D468" s="84"/>
      <c r="E468" s="84"/>
      <c r="F468" s="84"/>
      <c r="G468" s="84"/>
      <c r="H468" s="84"/>
      <c r="I468" s="84"/>
      <c r="J468" s="84"/>
    </row>
    <row r="469" spans="1:10" s="26" customFormat="1" ht="15" x14ac:dyDescent="0.25"/>
    <row r="470" spans="1:10" s="26" customFormat="1" ht="15" x14ac:dyDescent="0.25">
      <c r="B470" s="84"/>
      <c r="C470" s="84"/>
      <c r="D470" s="84"/>
      <c r="E470" s="84"/>
      <c r="F470" s="84"/>
      <c r="G470" s="84"/>
      <c r="H470" s="84"/>
      <c r="I470" s="84"/>
      <c r="J470" s="84"/>
    </row>
    <row r="471" spans="1:10" s="26" customFormat="1" ht="15" x14ac:dyDescent="0.25"/>
    <row r="472" spans="1:10" s="26" customFormat="1" ht="15" x14ac:dyDescent="0.25">
      <c r="B472" s="84"/>
      <c r="C472" s="84"/>
      <c r="D472" s="84"/>
      <c r="E472" s="84"/>
      <c r="F472" s="84"/>
      <c r="G472" s="84"/>
      <c r="H472" s="84"/>
      <c r="I472" s="84"/>
      <c r="J472" s="84"/>
    </row>
    <row r="473" spans="1:10" s="26" customFormat="1" ht="15" x14ac:dyDescent="0.25"/>
    <row r="474" spans="1:10" s="26" customFormat="1" ht="15" x14ac:dyDescent="0.25">
      <c r="B474" s="84"/>
      <c r="C474" s="84"/>
      <c r="D474" s="84"/>
      <c r="E474" s="84"/>
      <c r="F474" s="84"/>
      <c r="G474" s="84"/>
      <c r="H474" s="84"/>
      <c r="I474" s="84"/>
      <c r="J474" s="84"/>
    </row>
    <row r="475" spans="1:10" s="26" customFormat="1" ht="15" x14ac:dyDescent="0.25"/>
    <row r="476" spans="1:10" s="26" customFormat="1" ht="15" x14ac:dyDescent="0.25">
      <c r="B476" s="84"/>
      <c r="C476" s="84"/>
      <c r="D476" s="84"/>
      <c r="E476" s="84"/>
      <c r="F476" s="84"/>
      <c r="G476" s="84"/>
      <c r="H476" s="84"/>
      <c r="I476" s="84"/>
      <c r="J476" s="84"/>
    </row>
    <row r="477" spans="1:10" s="26" customFormat="1" ht="15" x14ac:dyDescent="0.25">
      <c r="A477" s="27"/>
      <c r="B477" s="105"/>
      <c r="C477" s="105"/>
      <c r="D477" s="105"/>
      <c r="G477" s="106"/>
    </row>
    <row r="478" spans="1:10" s="26" customFormat="1" ht="15" x14ac:dyDescent="0.25">
      <c r="B478" s="84"/>
      <c r="C478" s="84"/>
      <c r="D478" s="84"/>
      <c r="E478" s="84"/>
      <c r="F478" s="84"/>
      <c r="G478" s="84"/>
      <c r="H478" s="84"/>
      <c r="I478" s="84"/>
      <c r="J478" s="84"/>
    </row>
    <row r="479" spans="1:10" s="26" customFormat="1" ht="15" x14ac:dyDescent="0.25">
      <c r="A479" s="27"/>
      <c r="B479" s="105"/>
      <c r="C479" s="105"/>
      <c r="D479" s="105"/>
      <c r="G479" s="106"/>
    </row>
    <row r="480" spans="1:10" x14ac:dyDescent="0.2">
      <c r="A480" s="24"/>
      <c r="B480" s="49"/>
      <c r="C480" s="49"/>
      <c r="D480" s="49"/>
      <c r="G480" s="50"/>
    </row>
    <row r="481" spans="1:10" x14ac:dyDescent="0.2">
      <c r="B481" s="311"/>
      <c r="C481" s="311"/>
      <c r="D481" s="311"/>
      <c r="E481" s="311"/>
      <c r="F481" s="311"/>
      <c r="G481" s="311"/>
      <c r="H481" s="311"/>
      <c r="I481" s="311"/>
      <c r="J481" s="311"/>
    </row>
    <row r="482" spans="1:10" x14ac:dyDescent="0.2">
      <c r="A482" s="24"/>
      <c r="B482" s="49"/>
      <c r="C482" s="49"/>
      <c r="D482" s="49"/>
      <c r="G482" s="50"/>
    </row>
    <row r="483" spans="1:10" x14ac:dyDescent="0.2">
      <c r="B483" s="311"/>
      <c r="C483" s="311"/>
      <c r="D483" s="311"/>
      <c r="E483" s="311"/>
      <c r="F483" s="311"/>
      <c r="G483" s="311"/>
      <c r="H483" s="311"/>
      <c r="I483" s="311"/>
      <c r="J483" s="311"/>
    </row>
    <row r="484" spans="1:10" x14ac:dyDescent="0.2">
      <c r="A484" s="24"/>
      <c r="B484" s="49"/>
      <c r="C484" s="49"/>
      <c r="D484" s="49"/>
      <c r="G484" s="50"/>
    </row>
    <row r="485" spans="1:10" x14ac:dyDescent="0.2">
      <c r="B485" s="311"/>
      <c r="C485" s="311"/>
      <c r="D485" s="311"/>
      <c r="E485" s="311"/>
      <c r="F485" s="311"/>
      <c r="G485" s="311"/>
      <c r="H485" s="311"/>
      <c r="I485" s="311"/>
      <c r="J485" s="311"/>
    </row>
    <row r="486" spans="1:10" x14ac:dyDescent="0.2">
      <c r="A486" s="24"/>
      <c r="B486" s="49"/>
      <c r="C486" s="49"/>
      <c r="D486" s="49"/>
      <c r="G486" s="50"/>
    </row>
    <row r="487" spans="1:10" x14ac:dyDescent="0.2">
      <c r="B487" s="311"/>
      <c r="C487" s="311"/>
      <c r="D487" s="311"/>
      <c r="E487" s="311"/>
      <c r="F487" s="311"/>
      <c r="G487" s="311"/>
      <c r="H487" s="311"/>
      <c r="I487" s="311"/>
      <c r="J487" s="311"/>
    </row>
    <row r="488" spans="1:10" x14ac:dyDescent="0.2">
      <c r="A488" s="24"/>
      <c r="B488" s="49"/>
      <c r="C488" s="49"/>
      <c r="D488" s="49"/>
      <c r="G488" s="50"/>
    </row>
    <row r="489" spans="1:10" x14ac:dyDescent="0.2">
      <c r="B489" s="311"/>
      <c r="C489" s="311"/>
      <c r="D489" s="311"/>
      <c r="E489" s="311"/>
      <c r="F489" s="311"/>
      <c r="G489" s="311"/>
      <c r="H489" s="311"/>
      <c r="I489" s="311"/>
      <c r="J489" s="311"/>
    </row>
    <row r="490" spans="1:10" x14ac:dyDescent="0.2">
      <c r="A490" s="24"/>
      <c r="B490" s="49"/>
      <c r="C490" s="49"/>
      <c r="D490" s="49"/>
      <c r="G490" s="50"/>
    </row>
    <row r="491" spans="1:10" x14ac:dyDescent="0.2">
      <c r="B491" s="311"/>
      <c r="C491" s="311"/>
      <c r="D491" s="311"/>
      <c r="E491" s="311"/>
      <c r="F491" s="311"/>
      <c r="G491" s="311"/>
      <c r="H491" s="311"/>
      <c r="I491" s="311"/>
      <c r="J491" s="311"/>
    </row>
    <row r="492" spans="1:10" x14ac:dyDescent="0.2">
      <c r="A492" s="24"/>
      <c r="B492" s="49"/>
      <c r="C492" s="49"/>
      <c r="D492" s="49"/>
      <c r="G492" s="50"/>
    </row>
    <row r="493" spans="1:10" x14ac:dyDescent="0.2">
      <c r="B493" s="311"/>
      <c r="C493" s="311"/>
      <c r="D493" s="311"/>
      <c r="E493" s="311"/>
      <c r="F493" s="311"/>
      <c r="G493" s="311"/>
      <c r="H493" s="311"/>
      <c r="I493" s="311"/>
      <c r="J493" s="311"/>
    </row>
    <row r="494" spans="1:10" x14ac:dyDescent="0.2">
      <c r="A494" s="24"/>
      <c r="B494" s="49"/>
      <c r="C494" s="49"/>
      <c r="D494" s="49"/>
      <c r="G494" s="50"/>
    </row>
    <row r="495" spans="1:10" x14ac:dyDescent="0.2">
      <c r="B495" s="311"/>
      <c r="C495" s="311"/>
      <c r="D495" s="311"/>
      <c r="E495" s="311"/>
      <c r="F495" s="311"/>
      <c r="G495" s="311"/>
      <c r="H495" s="311"/>
      <c r="I495" s="311"/>
      <c r="J495" s="311"/>
    </row>
    <row r="496" spans="1:10" x14ac:dyDescent="0.2">
      <c r="A496" s="24"/>
      <c r="B496" s="49"/>
      <c r="C496" s="49"/>
      <c r="D496" s="49"/>
      <c r="G496" s="50"/>
    </row>
    <row r="497" spans="1:10" x14ac:dyDescent="0.2">
      <c r="B497" s="311"/>
      <c r="C497" s="311"/>
      <c r="D497" s="311"/>
      <c r="E497" s="311"/>
      <c r="F497" s="311"/>
      <c r="G497" s="311"/>
      <c r="H497" s="311"/>
      <c r="I497" s="311"/>
      <c r="J497" s="311"/>
    </row>
    <row r="498" spans="1:10" x14ac:dyDescent="0.2">
      <c r="A498" s="24"/>
      <c r="B498" s="49"/>
      <c r="C498" s="49"/>
      <c r="D498" s="49"/>
      <c r="G498" s="50"/>
    </row>
    <row r="499" spans="1:10" x14ac:dyDescent="0.2">
      <c r="B499" s="311"/>
      <c r="C499" s="311"/>
      <c r="D499" s="311"/>
      <c r="E499" s="311"/>
      <c r="F499" s="311"/>
      <c r="G499" s="311"/>
      <c r="H499" s="311"/>
      <c r="I499" s="311"/>
      <c r="J499" s="311"/>
    </row>
    <row r="500" spans="1:10" x14ac:dyDescent="0.2">
      <c r="A500" s="24"/>
      <c r="B500" s="49"/>
      <c r="C500" s="49"/>
      <c r="D500" s="49"/>
      <c r="G500" s="50"/>
    </row>
    <row r="501" spans="1:10" x14ac:dyDescent="0.2">
      <c r="B501" s="311"/>
      <c r="C501" s="311"/>
      <c r="D501" s="311"/>
      <c r="E501" s="311"/>
      <c r="F501" s="311"/>
      <c r="G501" s="311"/>
      <c r="H501" s="311"/>
      <c r="I501" s="311"/>
      <c r="J501" s="311"/>
    </row>
    <row r="502" spans="1:10" x14ac:dyDescent="0.2">
      <c r="A502" s="24"/>
      <c r="B502" s="49"/>
      <c r="C502" s="49"/>
      <c r="D502" s="49"/>
      <c r="G502" s="50"/>
    </row>
    <row r="503" spans="1:10" x14ac:dyDescent="0.2">
      <c r="B503" s="311"/>
      <c r="C503" s="311"/>
      <c r="D503" s="311"/>
      <c r="E503" s="311"/>
      <c r="F503" s="311"/>
      <c r="G503" s="311"/>
      <c r="H503" s="311"/>
      <c r="I503" s="311"/>
      <c r="J503" s="311"/>
    </row>
    <row r="505" spans="1:10" x14ac:dyDescent="0.2">
      <c r="B505" s="311"/>
      <c r="C505" s="311"/>
      <c r="D505" s="311"/>
      <c r="E505" s="311"/>
      <c r="F505" s="311"/>
      <c r="G505" s="311"/>
      <c r="H505" s="311"/>
      <c r="I505" s="311"/>
      <c r="J505" s="311"/>
    </row>
    <row r="507" spans="1:10" x14ac:dyDescent="0.2">
      <c r="B507" s="311"/>
      <c r="C507" s="311"/>
      <c r="D507" s="311"/>
      <c r="E507" s="311"/>
      <c r="F507" s="311"/>
      <c r="G507" s="311"/>
      <c r="H507" s="311"/>
      <c r="I507" s="311"/>
      <c r="J507" s="311"/>
    </row>
    <row r="509" spans="1:10" x14ac:dyDescent="0.2">
      <c r="B509" s="311"/>
      <c r="C509" s="311"/>
      <c r="D509" s="311"/>
      <c r="E509" s="311"/>
      <c r="F509" s="311"/>
      <c r="G509" s="311"/>
      <c r="H509" s="311"/>
      <c r="I509" s="311"/>
      <c r="J509" s="311"/>
    </row>
    <row r="511" spans="1:10" x14ac:dyDescent="0.2">
      <c r="B511" s="311"/>
      <c r="C511" s="311"/>
      <c r="D511" s="311"/>
      <c r="E511" s="311"/>
      <c r="F511" s="311"/>
      <c r="G511" s="311"/>
      <c r="H511" s="311"/>
      <c r="I511" s="311"/>
      <c r="J511" s="311"/>
    </row>
    <row r="513" spans="2:10" x14ac:dyDescent="0.2">
      <c r="B513" s="311"/>
      <c r="C513" s="311"/>
      <c r="D513" s="311"/>
      <c r="E513" s="311"/>
      <c r="F513" s="311"/>
      <c r="G513" s="311"/>
      <c r="H513" s="311"/>
      <c r="I513" s="311"/>
      <c r="J513" s="311"/>
    </row>
    <row r="515" spans="2:10" x14ac:dyDescent="0.2">
      <c r="B515" s="311"/>
      <c r="C515" s="311"/>
      <c r="D515" s="311"/>
      <c r="E515" s="311"/>
      <c r="F515" s="311"/>
      <c r="G515" s="311"/>
      <c r="H515" s="311"/>
      <c r="I515" s="311"/>
      <c r="J515" s="311"/>
    </row>
    <row r="517" spans="2:10" x14ac:dyDescent="0.2">
      <c r="B517" s="311"/>
      <c r="C517" s="311"/>
      <c r="D517" s="311"/>
      <c r="E517" s="311"/>
      <c r="F517" s="311"/>
      <c r="G517" s="311"/>
      <c r="H517" s="311"/>
      <c r="I517" s="311"/>
      <c r="J517" s="311"/>
    </row>
    <row r="519" spans="2:10" x14ac:dyDescent="0.2">
      <c r="B519" s="311"/>
      <c r="C519" s="311"/>
      <c r="D519" s="311"/>
      <c r="E519" s="311"/>
      <c r="F519" s="311"/>
      <c r="G519" s="311"/>
      <c r="H519" s="311"/>
      <c r="I519" s="311"/>
      <c r="J519" s="311"/>
    </row>
    <row r="521" spans="2:10" x14ac:dyDescent="0.2">
      <c r="B521" s="311"/>
      <c r="C521" s="311"/>
      <c r="D521" s="311"/>
      <c r="E521" s="311"/>
      <c r="F521" s="311"/>
      <c r="G521" s="311"/>
      <c r="H521" s="311"/>
      <c r="I521" s="311"/>
      <c r="J521" s="311"/>
    </row>
    <row r="523" spans="2:10" x14ac:dyDescent="0.2">
      <c r="B523" s="311"/>
      <c r="C523" s="311"/>
      <c r="D523" s="311"/>
      <c r="E523" s="311"/>
      <c r="F523" s="311"/>
      <c r="G523" s="311"/>
      <c r="H523" s="311"/>
      <c r="I523" s="311"/>
      <c r="J523" s="311"/>
    </row>
    <row r="525" spans="2:10" x14ac:dyDescent="0.2">
      <c r="B525" s="311"/>
      <c r="C525" s="311"/>
      <c r="D525" s="311"/>
      <c r="E525" s="311"/>
      <c r="F525" s="311"/>
      <c r="G525" s="311"/>
      <c r="H525" s="311"/>
      <c r="I525" s="311"/>
      <c r="J525" s="311"/>
    </row>
    <row r="527" spans="2:10" x14ac:dyDescent="0.2">
      <c r="B527" s="311"/>
      <c r="C527" s="311"/>
      <c r="D527" s="311"/>
      <c r="E527" s="311"/>
      <c r="F527" s="311"/>
      <c r="G527" s="311"/>
      <c r="H527" s="311"/>
      <c r="I527" s="311"/>
      <c r="J527" s="311"/>
    </row>
    <row r="529" spans="1:10" x14ac:dyDescent="0.2">
      <c r="B529" s="311"/>
      <c r="C529" s="311"/>
      <c r="D529" s="311"/>
      <c r="E529" s="311"/>
      <c r="F529" s="311"/>
      <c r="G529" s="311"/>
      <c r="H529" s="311"/>
      <c r="I529" s="311"/>
      <c r="J529" s="311"/>
    </row>
    <row r="531" spans="1:10" x14ac:dyDescent="0.2">
      <c r="B531" s="311"/>
      <c r="C531" s="311"/>
      <c r="D531" s="311"/>
      <c r="E531" s="311"/>
      <c r="F531" s="311"/>
      <c r="G531" s="311"/>
      <c r="H531" s="311"/>
      <c r="I531" s="311"/>
      <c r="J531" s="311"/>
    </row>
    <row r="533" spans="1:10" x14ac:dyDescent="0.2">
      <c r="B533" s="311"/>
      <c r="C533" s="311"/>
      <c r="D533" s="311"/>
      <c r="E533" s="311"/>
      <c r="F533" s="311"/>
      <c r="G533" s="311"/>
      <c r="H533" s="311"/>
      <c r="I533" s="311"/>
      <c r="J533" s="311"/>
    </row>
    <row r="535" spans="1:10" x14ac:dyDescent="0.2">
      <c r="B535" s="311"/>
      <c r="C535" s="311"/>
      <c r="D535" s="311"/>
      <c r="E535" s="311"/>
      <c r="F535" s="311"/>
      <c r="G535" s="311"/>
      <c r="H535" s="311"/>
      <c r="I535" s="311"/>
      <c r="J535" s="311"/>
    </row>
    <row r="537" spans="1:10" x14ac:dyDescent="0.2">
      <c r="B537" s="311"/>
      <c r="C537" s="311"/>
      <c r="D537" s="311"/>
      <c r="E537" s="311"/>
      <c r="F537" s="311"/>
      <c r="G537" s="311"/>
      <c r="H537" s="311"/>
      <c r="I537" s="311"/>
      <c r="J537" s="311"/>
    </row>
    <row r="538" spans="1:10" x14ac:dyDescent="0.2">
      <c r="A538" s="24"/>
      <c r="B538" s="49"/>
      <c r="C538" s="49"/>
      <c r="D538" s="49"/>
      <c r="G538" s="50"/>
    </row>
    <row r="539" spans="1:10" x14ac:dyDescent="0.2">
      <c r="B539" s="311"/>
      <c r="C539" s="311"/>
      <c r="D539" s="311"/>
      <c r="E539" s="311"/>
      <c r="F539" s="311"/>
      <c r="G539" s="311"/>
      <c r="H539" s="311"/>
      <c r="I539" s="311"/>
      <c r="J539" s="311"/>
    </row>
    <row r="541" spans="1:10" x14ac:dyDescent="0.2">
      <c r="B541" s="311"/>
      <c r="C541" s="311"/>
      <c r="D541" s="311"/>
      <c r="E541" s="311"/>
      <c r="F541" s="311"/>
      <c r="G541" s="311"/>
      <c r="H541" s="311"/>
      <c r="I541" s="311"/>
      <c r="J541" s="311"/>
    </row>
    <row r="543" spans="1:10" x14ac:dyDescent="0.2">
      <c r="B543" s="311"/>
      <c r="C543" s="311"/>
      <c r="D543" s="311"/>
      <c r="E543" s="311"/>
      <c r="F543" s="311"/>
      <c r="G543" s="311"/>
      <c r="H543" s="311"/>
      <c r="I543" s="311"/>
      <c r="J543" s="311"/>
    </row>
    <row r="545" spans="1:10" x14ac:dyDescent="0.2">
      <c r="B545" s="311"/>
      <c r="C545" s="311"/>
      <c r="D545" s="311"/>
      <c r="E545" s="311"/>
      <c r="F545" s="311"/>
      <c r="G545" s="311"/>
      <c r="H545" s="311"/>
      <c r="I545" s="311"/>
      <c r="J545" s="311"/>
    </row>
    <row r="547" spans="1:10" x14ac:dyDescent="0.2">
      <c r="B547" s="311"/>
      <c r="C547" s="311"/>
      <c r="D547" s="311"/>
      <c r="E547" s="311"/>
      <c r="F547" s="311"/>
      <c r="G547" s="311"/>
      <c r="H547" s="311"/>
      <c r="I547" s="311"/>
      <c r="J547" s="311"/>
    </row>
    <row r="548" spans="1:10" x14ac:dyDescent="0.2">
      <c r="A548" s="24"/>
      <c r="B548" s="49"/>
      <c r="C548" s="49"/>
      <c r="D548" s="49"/>
      <c r="G548" s="50"/>
    </row>
    <row r="549" spans="1:10" x14ac:dyDescent="0.2">
      <c r="B549" s="311"/>
      <c r="C549" s="311"/>
      <c r="D549" s="311"/>
      <c r="E549" s="311"/>
      <c r="F549" s="311"/>
      <c r="G549" s="311"/>
      <c r="H549" s="311"/>
      <c r="I549" s="311"/>
      <c r="J549" s="311"/>
    </row>
    <row r="551" spans="1:10" x14ac:dyDescent="0.2">
      <c r="B551" s="311"/>
      <c r="C551" s="311"/>
      <c r="D551" s="311"/>
      <c r="E551" s="311"/>
      <c r="F551" s="311"/>
      <c r="G551" s="311"/>
      <c r="H551" s="311"/>
      <c r="I551" s="311"/>
      <c r="J551" s="311"/>
    </row>
    <row r="552" spans="1:10" x14ac:dyDescent="0.2">
      <c r="A552" s="24"/>
      <c r="B552" s="49"/>
      <c r="C552" s="49"/>
      <c r="D552" s="49"/>
      <c r="G552" s="50"/>
    </row>
    <row r="553" spans="1:10" x14ac:dyDescent="0.2">
      <c r="B553" s="311"/>
      <c r="C553" s="311"/>
      <c r="D553" s="311"/>
      <c r="E553" s="311"/>
      <c r="F553" s="311"/>
      <c r="G553" s="311"/>
      <c r="H553" s="311"/>
      <c r="I553" s="311"/>
      <c r="J553" s="311"/>
    </row>
    <row r="554" spans="1:10" x14ac:dyDescent="0.2">
      <c r="A554" s="24"/>
      <c r="B554" s="49"/>
      <c r="C554" s="49"/>
      <c r="D554" s="49"/>
      <c r="G554" s="50"/>
    </row>
    <row r="555" spans="1:10" x14ac:dyDescent="0.2">
      <c r="B555" s="311"/>
      <c r="C555" s="311"/>
      <c r="D555" s="311"/>
      <c r="E555" s="311"/>
      <c r="F555" s="311"/>
      <c r="G555" s="311"/>
      <c r="H555" s="311"/>
      <c r="I555" s="311"/>
      <c r="J555" s="311"/>
    </row>
    <row r="557" spans="1:10" x14ac:dyDescent="0.2">
      <c r="B557" s="311"/>
      <c r="C557" s="311"/>
      <c r="D557" s="311"/>
      <c r="E557" s="311"/>
      <c r="F557" s="311"/>
      <c r="G557" s="311"/>
      <c r="H557" s="311"/>
      <c r="I557" s="311"/>
      <c r="J557" s="311"/>
    </row>
    <row r="558" spans="1:10" x14ac:dyDescent="0.2">
      <c r="A558" s="24"/>
      <c r="B558" s="49"/>
      <c r="C558" s="49"/>
      <c r="D558" s="49"/>
      <c r="G558" s="50"/>
    </row>
    <row r="559" spans="1:10" x14ac:dyDescent="0.2">
      <c r="B559" s="311"/>
      <c r="C559" s="311"/>
      <c r="D559" s="311"/>
      <c r="E559" s="311"/>
      <c r="F559" s="311"/>
      <c r="G559" s="311"/>
      <c r="H559" s="311"/>
      <c r="I559" s="311"/>
      <c r="J559" s="311"/>
    </row>
    <row r="560" spans="1:10" x14ac:dyDescent="0.2">
      <c r="A560" s="24"/>
      <c r="B560" s="49"/>
      <c r="C560" s="49"/>
      <c r="D560" s="49"/>
      <c r="G560" s="50"/>
    </row>
    <row r="561" spans="1:10" x14ac:dyDescent="0.2">
      <c r="B561" s="311"/>
      <c r="C561" s="311"/>
      <c r="D561" s="311"/>
      <c r="E561" s="311"/>
      <c r="F561" s="311"/>
      <c r="G561" s="311"/>
      <c r="H561" s="311"/>
      <c r="I561" s="311"/>
      <c r="J561" s="311"/>
    </row>
    <row r="562" spans="1:10" x14ac:dyDescent="0.2">
      <c r="A562" s="24"/>
      <c r="B562" s="49"/>
      <c r="C562" s="49"/>
      <c r="D562" s="49"/>
      <c r="G562" s="50"/>
    </row>
    <row r="563" spans="1:10" x14ac:dyDescent="0.2">
      <c r="B563" s="311"/>
      <c r="C563" s="311"/>
      <c r="D563" s="311"/>
      <c r="E563" s="311"/>
      <c r="F563" s="311"/>
      <c r="G563" s="311"/>
      <c r="H563" s="311"/>
      <c r="I563" s="311"/>
      <c r="J563" s="311"/>
    </row>
    <row r="564" spans="1:10" x14ac:dyDescent="0.2">
      <c r="A564" s="24"/>
      <c r="B564" s="49"/>
      <c r="C564" s="49"/>
      <c r="D564" s="49"/>
      <c r="G564" s="50"/>
    </row>
    <row r="565" spans="1:10" x14ac:dyDescent="0.2">
      <c r="B565" s="311"/>
      <c r="C565" s="311"/>
      <c r="D565" s="311"/>
      <c r="E565" s="311"/>
      <c r="F565" s="311"/>
      <c r="G565" s="311"/>
      <c r="H565" s="311"/>
      <c r="I565" s="311"/>
      <c r="J565" s="311"/>
    </row>
    <row r="566" spans="1:10" x14ac:dyDescent="0.2">
      <c r="A566" s="24"/>
      <c r="B566" s="49"/>
      <c r="C566" s="49"/>
      <c r="D566" s="49"/>
      <c r="G566" s="50"/>
    </row>
    <row r="567" spans="1:10" x14ac:dyDescent="0.2">
      <c r="B567" s="311"/>
      <c r="C567" s="311"/>
      <c r="D567" s="311"/>
      <c r="E567" s="311"/>
      <c r="F567" s="311"/>
      <c r="G567" s="311"/>
      <c r="H567" s="311"/>
      <c r="I567" s="311"/>
      <c r="J567" s="311"/>
    </row>
    <row r="568" spans="1:10" x14ac:dyDescent="0.2">
      <c r="A568" s="24"/>
      <c r="B568" s="49"/>
      <c r="C568" s="49"/>
      <c r="D568" s="49"/>
      <c r="G568" s="50"/>
    </row>
    <row r="569" spans="1:10" x14ac:dyDescent="0.2">
      <c r="B569" s="311"/>
      <c r="C569" s="311"/>
      <c r="D569" s="311"/>
      <c r="E569" s="311"/>
      <c r="F569" s="311"/>
      <c r="G569" s="311"/>
      <c r="H569" s="311"/>
      <c r="I569" s="311"/>
      <c r="J569" s="311"/>
    </row>
    <row r="570" spans="1:10" x14ac:dyDescent="0.2">
      <c r="A570" s="24"/>
      <c r="B570" s="49"/>
      <c r="C570" s="49"/>
      <c r="D570" s="49"/>
      <c r="G570" s="50"/>
    </row>
    <row r="571" spans="1:10" x14ac:dyDescent="0.2">
      <c r="B571" s="311"/>
      <c r="C571" s="311"/>
      <c r="D571" s="311"/>
      <c r="E571" s="311"/>
      <c r="F571" s="311"/>
      <c r="G571" s="311"/>
      <c r="H571" s="311"/>
      <c r="I571" s="311"/>
      <c r="J571" s="311"/>
    </row>
    <row r="572" spans="1:10" x14ac:dyDescent="0.2">
      <c r="A572" s="24"/>
      <c r="B572" s="49"/>
      <c r="C572" s="49"/>
      <c r="D572" s="49"/>
      <c r="G572" s="50"/>
    </row>
    <row r="573" spans="1:10" x14ac:dyDescent="0.2">
      <c r="B573" s="311"/>
      <c r="C573" s="311"/>
      <c r="D573" s="311"/>
      <c r="E573" s="311"/>
      <c r="F573" s="311"/>
      <c r="G573" s="311"/>
      <c r="H573" s="311"/>
      <c r="I573" s="311"/>
      <c r="J573" s="311"/>
    </row>
    <row r="575" spans="1:10" x14ac:dyDescent="0.2">
      <c r="B575" s="311"/>
      <c r="C575" s="311"/>
      <c r="D575" s="311"/>
      <c r="E575" s="311"/>
      <c r="F575" s="311"/>
      <c r="G575" s="311"/>
      <c r="H575" s="311"/>
      <c r="I575" s="311"/>
      <c r="J575" s="311"/>
    </row>
    <row r="577" spans="2:10" x14ac:dyDescent="0.2">
      <c r="B577" s="311"/>
      <c r="C577" s="311"/>
      <c r="D577" s="311"/>
      <c r="E577" s="311"/>
      <c r="F577" s="311"/>
      <c r="G577" s="311"/>
      <c r="H577" s="311"/>
      <c r="I577" s="311"/>
      <c r="J577" s="311"/>
    </row>
    <row r="579" spans="2:10" x14ac:dyDescent="0.2">
      <c r="B579" s="311"/>
      <c r="C579" s="311"/>
      <c r="D579" s="311"/>
      <c r="E579" s="311"/>
      <c r="F579" s="311"/>
      <c r="G579" s="311"/>
      <c r="H579" s="311"/>
      <c r="I579" s="311"/>
      <c r="J579" s="311"/>
    </row>
    <row r="581" spans="2:10" x14ac:dyDescent="0.2">
      <c r="B581" s="311"/>
      <c r="C581" s="311"/>
      <c r="D581" s="311"/>
      <c r="E581" s="311"/>
      <c r="F581" s="311"/>
      <c r="G581" s="311"/>
      <c r="H581" s="311"/>
      <c r="I581" s="311"/>
      <c r="J581" s="311"/>
    </row>
    <row r="583" spans="2:10" x14ac:dyDescent="0.2">
      <c r="B583" s="311"/>
      <c r="C583" s="311"/>
      <c r="D583" s="311"/>
      <c r="E583" s="311"/>
      <c r="F583" s="311"/>
      <c r="G583" s="311"/>
      <c r="H583" s="311"/>
      <c r="I583" s="311"/>
      <c r="J583" s="311"/>
    </row>
    <row r="585" spans="2:10" x14ac:dyDescent="0.2">
      <c r="B585" s="311"/>
      <c r="C585" s="311"/>
      <c r="D585" s="311"/>
      <c r="E585" s="311"/>
      <c r="F585" s="311"/>
      <c r="G585" s="311"/>
      <c r="H585" s="311"/>
      <c r="I585" s="311"/>
      <c r="J585" s="311"/>
    </row>
    <row r="587" spans="2:10" x14ac:dyDescent="0.2">
      <c r="B587" s="311"/>
      <c r="C587" s="311"/>
      <c r="D587" s="311"/>
      <c r="E587" s="311"/>
      <c r="F587" s="311"/>
      <c r="G587" s="311"/>
      <c r="H587" s="311"/>
      <c r="I587" s="311"/>
      <c r="J587" s="311"/>
    </row>
    <row r="589" spans="2:10" x14ac:dyDescent="0.2">
      <c r="B589" s="311"/>
      <c r="C589" s="311"/>
      <c r="D589" s="311"/>
      <c r="E589" s="311"/>
      <c r="F589" s="311"/>
      <c r="G589" s="311"/>
      <c r="H589" s="311"/>
      <c r="I589" s="311"/>
      <c r="J589" s="311"/>
    </row>
    <row r="591" spans="2:10" x14ac:dyDescent="0.2">
      <c r="B591" s="311"/>
      <c r="C591" s="311"/>
      <c r="D591" s="311"/>
      <c r="E591" s="311"/>
      <c r="F591" s="311"/>
      <c r="G591" s="311"/>
      <c r="H591" s="311"/>
      <c r="I591" s="311"/>
      <c r="J591" s="311"/>
    </row>
    <row r="593" spans="1:10" x14ac:dyDescent="0.2">
      <c r="B593" s="311"/>
      <c r="C593" s="311"/>
      <c r="D593" s="311"/>
      <c r="E593" s="311"/>
      <c r="F593" s="311"/>
      <c r="G593" s="311"/>
      <c r="H593" s="311"/>
      <c r="I593" s="311"/>
      <c r="J593" s="311"/>
    </row>
    <row r="595" spans="1:10" x14ac:dyDescent="0.2">
      <c r="B595" s="311"/>
      <c r="C595" s="311"/>
      <c r="D595" s="311"/>
      <c r="E595" s="311"/>
      <c r="F595" s="311"/>
      <c r="G595" s="311"/>
      <c r="H595" s="311"/>
      <c r="I595" s="311"/>
      <c r="J595" s="311"/>
    </row>
    <row r="597" spans="1:10" x14ac:dyDescent="0.2">
      <c r="B597" s="311"/>
      <c r="C597" s="311"/>
      <c r="D597" s="311"/>
      <c r="E597" s="36"/>
      <c r="F597" s="36"/>
      <c r="G597" s="36"/>
      <c r="H597" s="36"/>
      <c r="I597" s="36"/>
      <c r="J597" s="311"/>
    </row>
    <row r="599" spans="1:10" x14ac:dyDescent="0.2">
      <c r="B599" s="311"/>
      <c r="C599" s="311"/>
      <c r="D599" s="311"/>
      <c r="E599" s="36"/>
      <c r="F599" s="36"/>
      <c r="G599" s="36"/>
      <c r="H599" s="36"/>
      <c r="I599" s="36"/>
      <c r="J599" s="311"/>
    </row>
    <row r="601" spans="1:10" x14ac:dyDescent="0.2">
      <c r="B601" s="311"/>
      <c r="C601" s="311"/>
      <c r="D601" s="311"/>
      <c r="E601" s="36"/>
      <c r="F601" s="36"/>
      <c r="G601" s="36"/>
      <c r="H601" s="36"/>
      <c r="I601" s="36"/>
      <c r="J601" s="311"/>
    </row>
    <row r="602" spans="1:10" x14ac:dyDescent="0.2">
      <c r="A602" s="24"/>
      <c r="B602" s="49"/>
      <c r="C602" s="49"/>
      <c r="D602" s="49"/>
      <c r="G602" s="50"/>
    </row>
    <row r="603" spans="1:10" x14ac:dyDescent="0.2">
      <c r="B603" s="311"/>
      <c r="C603" s="311"/>
      <c r="D603" s="311"/>
      <c r="E603" s="36"/>
      <c r="F603" s="36"/>
      <c r="G603" s="36"/>
      <c r="H603" s="36"/>
      <c r="I603" s="36"/>
      <c r="J603" s="311"/>
    </row>
    <row r="604" spans="1:10" x14ac:dyDescent="0.2">
      <c r="A604" s="24"/>
      <c r="B604" s="49"/>
      <c r="C604" s="49"/>
      <c r="D604" s="49"/>
      <c r="G604" s="50"/>
    </row>
    <row r="605" spans="1:10" x14ac:dyDescent="0.2">
      <c r="B605" s="311"/>
      <c r="C605" s="311"/>
      <c r="D605" s="311"/>
      <c r="E605" s="36"/>
      <c r="F605" s="36"/>
      <c r="G605" s="36"/>
      <c r="H605" s="36"/>
      <c r="I605" s="36"/>
      <c r="J605" s="311"/>
    </row>
    <row r="606" spans="1:10" x14ac:dyDescent="0.2">
      <c r="A606" s="24"/>
      <c r="B606" s="49"/>
      <c r="C606" s="49"/>
      <c r="D606" s="49"/>
      <c r="G606" s="50"/>
    </row>
    <row r="607" spans="1:10" x14ac:dyDescent="0.2">
      <c r="B607" s="311"/>
      <c r="C607" s="311"/>
      <c r="D607" s="311"/>
      <c r="E607" s="36"/>
      <c r="F607" s="36"/>
      <c r="G607" s="36"/>
      <c r="H607" s="36"/>
      <c r="I607" s="36"/>
      <c r="J607" s="311"/>
    </row>
    <row r="608" spans="1:10" x14ac:dyDescent="0.2">
      <c r="A608" s="24"/>
      <c r="B608" s="49"/>
      <c r="C608" s="49"/>
      <c r="D608" s="49"/>
      <c r="G608" s="50"/>
    </row>
    <row r="609" spans="1:10" x14ac:dyDescent="0.2">
      <c r="B609" s="311"/>
      <c r="C609" s="311"/>
      <c r="D609" s="311"/>
      <c r="E609" s="36"/>
      <c r="F609" s="36"/>
      <c r="G609" s="36"/>
      <c r="H609" s="36"/>
      <c r="I609" s="36"/>
      <c r="J609" s="311"/>
    </row>
    <row r="611" spans="1:10" x14ac:dyDescent="0.2">
      <c r="B611" s="311"/>
      <c r="C611" s="311"/>
      <c r="D611" s="311"/>
      <c r="E611" s="36"/>
      <c r="F611" s="36"/>
      <c r="G611" s="36"/>
      <c r="H611" s="36"/>
      <c r="I611" s="36"/>
      <c r="J611" s="311"/>
    </row>
    <row r="613" spans="1:10" x14ac:dyDescent="0.2">
      <c r="B613" s="311"/>
      <c r="C613" s="311"/>
      <c r="D613" s="311"/>
      <c r="E613" s="36"/>
      <c r="F613" s="36"/>
      <c r="G613" s="36"/>
      <c r="H613" s="36"/>
      <c r="I613" s="36"/>
      <c r="J613" s="311"/>
    </row>
    <row r="615" spans="1:10" x14ac:dyDescent="0.2">
      <c r="B615" s="311"/>
      <c r="C615" s="311"/>
      <c r="D615" s="311"/>
      <c r="E615" s="36"/>
      <c r="F615" s="36"/>
      <c r="G615" s="36"/>
      <c r="H615" s="36"/>
      <c r="I615" s="36"/>
      <c r="J615" s="311"/>
    </row>
    <row r="617" spans="1:10" x14ac:dyDescent="0.2">
      <c r="B617" s="311"/>
      <c r="C617" s="311"/>
      <c r="D617" s="311"/>
      <c r="E617" s="36"/>
      <c r="F617" s="36"/>
      <c r="G617" s="36"/>
      <c r="H617" s="36"/>
      <c r="I617" s="36"/>
      <c r="J617" s="311"/>
    </row>
    <row r="618" spans="1:10" x14ac:dyDescent="0.2">
      <c r="A618" s="24"/>
      <c r="B618" s="49"/>
      <c r="C618" s="49"/>
      <c r="D618" s="49"/>
      <c r="G618" s="50"/>
    </row>
    <row r="619" spans="1:10" x14ac:dyDescent="0.2">
      <c r="B619" s="311"/>
      <c r="C619" s="311"/>
      <c r="D619" s="311"/>
      <c r="E619" s="36"/>
      <c r="F619" s="36"/>
      <c r="G619" s="36"/>
      <c r="H619" s="36"/>
      <c r="I619" s="36"/>
      <c r="J619" s="311"/>
    </row>
    <row r="620" spans="1:10" x14ac:dyDescent="0.2">
      <c r="A620" s="24"/>
      <c r="B620" s="49"/>
      <c r="C620" s="49"/>
      <c r="D620" s="49"/>
      <c r="G620" s="50"/>
    </row>
    <row r="621" spans="1:10" x14ac:dyDescent="0.2">
      <c r="B621" s="311"/>
      <c r="C621" s="311"/>
      <c r="D621" s="311"/>
      <c r="E621" s="36"/>
      <c r="F621" s="36"/>
      <c r="G621" s="36"/>
      <c r="H621" s="36"/>
      <c r="I621" s="36"/>
      <c r="J621" s="311"/>
    </row>
    <row r="623" spans="1:10" x14ac:dyDescent="0.2">
      <c r="B623" s="311"/>
      <c r="C623" s="311"/>
      <c r="D623" s="311"/>
      <c r="E623" s="36"/>
      <c r="F623" s="36"/>
      <c r="G623" s="36"/>
      <c r="H623" s="36"/>
      <c r="I623" s="36"/>
      <c r="J623" s="311"/>
    </row>
    <row r="625" spans="1:10" x14ac:dyDescent="0.2">
      <c r="B625" s="311"/>
      <c r="C625" s="311"/>
      <c r="D625" s="311"/>
      <c r="E625" s="36"/>
      <c r="F625" s="36"/>
      <c r="G625" s="36"/>
      <c r="H625" s="36"/>
      <c r="I625" s="36"/>
      <c r="J625" s="311"/>
    </row>
    <row r="626" spans="1:10" x14ac:dyDescent="0.2">
      <c r="A626" s="24"/>
      <c r="B626" s="49"/>
      <c r="C626" s="49"/>
      <c r="D626" s="49"/>
      <c r="G626" s="50"/>
    </row>
    <row r="627" spans="1:10" x14ac:dyDescent="0.2">
      <c r="B627" s="311"/>
      <c r="C627" s="311"/>
      <c r="D627" s="311"/>
      <c r="E627" s="36"/>
      <c r="F627" s="36"/>
      <c r="G627" s="36"/>
      <c r="H627" s="36"/>
      <c r="I627" s="36"/>
      <c r="J627" s="311"/>
    </row>
    <row r="628" spans="1:10" x14ac:dyDescent="0.2">
      <c r="A628" s="24"/>
      <c r="B628" s="49"/>
      <c r="C628" s="49"/>
      <c r="D628" s="49"/>
      <c r="G628" s="50"/>
    </row>
    <row r="629" spans="1:10" x14ac:dyDescent="0.2">
      <c r="B629" s="311"/>
      <c r="C629" s="311"/>
      <c r="D629" s="311"/>
      <c r="E629" s="36"/>
      <c r="F629" s="36"/>
      <c r="G629" s="36"/>
      <c r="H629" s="36"/>
      <c r="I629" s="36"/>
      <c r="J629" s="311"/>
    </row>
    <row r="630" spans="1:10" x14ac:dyDescent="0.2">
      <c r="A630" s="24"/>
      <c r="B630" s="49"/>
      <c r="C630" s="49"/>
      <c r="D630" s="49"/>
      <c r="G630" s="50"/>
    </row>
    <row r="631" spans="1:10" x14ac:dyDescent="0.2">
      <c r="B631" s="311"/>
      <c r="C631" s="311"/>
      <c r="D631" s="311"/>
      <c r="E631" s="36"/>
      <c r="F631" s="36"/>
      <c r="G631" s="36"/>
      <c r="H631" s="36"/>
      <c r="I631" s="36"/>
      <c r="J631" s="311"/>
    </row>
    <row r="633" spans="1:10" x14ac:dyDescent="0.2">
      <c r="B633" s="311"/>
      <c r="C633" s="311"/>
      <c r="D633" s="311"/>
      <c r="E633" s="36"/>
      <c r="F633" s="36"/>
      <c r="G633" s="36"/>
      <c r="H633" s="36"/>
      <c r="I633" s="36"/>
      <c r="J633" s="311"/>
    </row>
    <row r="635" spans="1:10" x14ac:dyDescent="0.2">
      <c r="B635" s="311"/>
      <c r="C635" s="311"/>
      <c r="D635" s="311"/>
      <c r="E635" s="36"/>
      <c r="F635" s="36"/>
      <c r="G635" s="36"/>
      <c r="H635" s="36"/>
      <c r="I635" s="36"/>
      <c r="J635" s="311"/>
    </row>
    <row r="637" spans="1:10" x14ac:dyDescent="0.2">
      <c r="B637" s="311"/>
      <c r="C637" s="311"/>
      <c r="D637" s="311"/>
      <c r="E637" s="36"/>
      <c r="F637" s="36"/>
      <c r="G637" s="36"/>
      <c r="H637" s="36"/>
      <c r="I637" s="36"/>
      <c r="J637" s="311"/>
    </row>
    <row r="639" spans="1:10" x14ac:dyDescent="0.2">
      <c r="B639" s="311"/>
      <c r="C639" s="311"/>
      <c r="D639" s="311"/>
      <c r="E639" s="36"/>
      <c r="F639" s="36"/>
      <c r="G639" s="36"/>
      <c r="H639" s="36"/>
      <c r="I639" s="36"/>
      <c r="J639" s="311"/>
    </row>
    <row r="640" spans="1:10" x14ac:dyDescent="0.2">
      <c r="A640" s="24"/>
      <c r="B640" s="49"/>
      <c r="C640" s="49"/>
      <c r="D640" s="49"/>
      <c r="G640" s="50"/>
    </row>
    <row r="641" spans="1:10" x14ac:dyDescent="0.2">
      <c r="B641" s="311"/>
      <c r="C641" s="311"/>
      <c r="D641" s="311"/>
      <c r="E641" s="36"/>
      <c r="F641" s="36"/>
      <c r="G641" s="36"/>
      <c r="H641" s="36"/>
      <c r="I641" s="36"/>
      <c r="J641" s="311"/>
    </row>
    <row r="642" spans="1:10" x14ac:dyDescent="0.2">
      <c r="A642" s="24"/>
      <c r="B642" s="49"/>
      <c r="C642" s="49"/>
      <c r="D642" s="49"/>
      <c r="G642" s="50"/>
    </row>
    <row r="643" spans="1:10" x14ac:dyDescent="0.2">
      <c r="B643" s="311"/>
      <c r="C643" s="311"/>
      <c r="D643" s="311"/>
      <c r="E643" s="36"/>
      <c r="F643" s="36"/>
      <c r="G643" s="36"/>
      <c r="H643" s="36"/>
      <c r="I643" s="36"/>
      <c r="J643" s="311"/>
    </row>
    <row r="644" spans="1:10" x14ac:dyDescent="0.2">
      <c r="A644" s="24"/>
      <c r="B644" s="49"/>
      <c r="C644" s="49"/>
      <c r="D644" s="49"/>
      <c r="G644" s="50"/>
    </row>
    <row r="645" spans="1:10" x14ac:dyDescent="0.2">
      <c r="B645" s="311"/>
      <c r="C645" s="311"/>
      <c r="D645" s="311"/>
      <c r="E645" s="36"/>
      <c r="F645" s="36"/>
      <c r="G645" s="36"/>
      <c r="H645" s="36"/>
      <c r="I645" s="36"/>
      <c r="J645" s="311"/>
    </row>
    <row r="646" spans="1:10" x14ac:dyDescent="0.2">
      <c r="A646" s="24"/>
      <c r="B646" s="49"/>
      <c r="C646" s="49"/>
      <c r="D646" s="49"/>
      <c r="G646" s="50"/>
    </row>
    <row r="647" spans="1:10" x14ac:dyDescent="0.2">
      <c r="B647" s="311"/>
      <c r="C647" s="311"/>
      <c r="D647" s="311"/>
      <c r="E647" s="36"/>
      <c r="F647" s="36"/>
      <c r="G647" s="36"/>
      <c r="H647" s="36"/>
      <c r="I647" s="36"/>
      <c r="J647" s="311"/>
    </row>
    <row r="648" spans="1:10" x14ac:dyDescent="0.2">
      <c r="A648" s="24"/>
      <c r="B648" s="49"/>
      <c r="C648" s="49"/>
      <c r="D648" s="49"/>
      <c r="G648" s="50"/>
    </row>
    <row r="649" spans="1:10" x14ac:dyDescent="0.2">
      <c r="B649" s="311"/>
      <c r="C649" s="311"/>
      <c r="D649" s="311"/>
      <c r="E649" s="36"/>
      <c r="F649" s="36"/>
      <c r="G649" s="36"/>
      <c r="H649" s="36"/>
      <c r="I649" s="36"/>
      <c r="J649" s="311"/>
    </row>
    <row r="650" spans="1:10" x14ac:dyDescent="0.2">
      <c r="A650" s="24"/>
      <c r="B650" s="49"/>
      <c r="C650" s="49"/>
      <c r="D650" s="49"/>
      <c r="G650" s="50"/>
    </row>
    <row r="651" spans="1:10" x14ac:dyDescent="0.2">
      <c r="B651" s="311"/>
      <c r="C651" s="311"/>
      <c r="D651" s="311"/>
      <c r="E651" s="36"/>
      <c r="F651" s="36"/>
      <c r="G651" s="36"/>
      <c r="H651" s="36"/>
      <c r="I651" s="36"/>
      <c r="J651" s="311"/>
    </row>
    <row r="652" spans="1:10" x14ac:dyDescent="0.2">
      <c r="A652" s="24"/>
      <c r="B652" s="49"/>
      <c r="C652" s="49"/>
      <c r="D652" s="49"/>
      <c r="G652" s="50"/>
    </row>
    <row r="653" spans="1:10" x14ac:dyDescent="0.2">
      <c r="B653" s="311"/>
      <c r="C653" s="311"/>
      <c r="D653" s="311"/>
      <c r="E653" s="36"/>
      <c r="F653" s="36"/>
      <c r="G653" s="36"/>
      <c r="H653" s="36"/>
      <c r="I653" s="36"/>
      <c r="J653" s="311"/>
    </row>
    <row r="654" spans="1:10" x14ac:dyDescent="0.2">
      <c r="A654" s="24"/>
      <c r="B654" s="49"/>
      <c r="C654" s="49"/>
      <c r="D654" s="49"/>
      <c r="G654" s="50"/>
    </row>
    <row r="655" spans="1:10" x14ac:dyDescent="0.2">
      <c r="B655" s="311"/>
      <c r="C655" s="311"/>
      <c r="D655" s="311"/>
      <c r="E655" s="36"/>
      <c r="F655" s="36"/>
      <c r="G655" s="36"/>
      <c r="H655" s="36"/>
      <c r="I655" s="36"/>
      <c r="J655" s="311"/>
    </row>
    <row r="656" spans="1:10" x14ac:dyDescent="0.2">
      <c r="A656" s="24"/>
      <c r="B656" s="49"/>
      <c r="C656" s="49"/>
      <c r="D656" s="49"/>
      <c r="G656" s="50"/>
    </row>
    <row r="657" spans="1:10" x14ac:dyDescent="0.2">
      <c r="B657" s="311"/>
      <c r="C657" s="311"/>
      <c r="D657" s="311"/>
      <c r="E657" s="36"/>
      <c r="F657" s="36"/>
      <c r="G657" s="36"/>
      <c r="H657" s="36"/>
      <c r="I657" s="36"/>
      <c r="J657" s="311"/>
    </row>
    <row r="658" spans="1:10" x14ac:dyDescent="0.2">
      <c r="A658" s="24"/>
      <c r="B658" s="49"/>
      <c r="C658" s="49"/>
      <c r="D658" s="49"/>
      <c r="G658" s="50"/>
    </row>
    <row r="659" spans="1:10" x14ac:dyDescent="0.2">
      <c r="B659" s="311"/>
      <c r="C659" s="311"/>
      <c r="D659" s="311"/>
      <c r="E659" s="36"/>
      <c r="F659" s="36"/>
      <c r="G659" s="36"/>
      <c r="H659" s="36"/>
      <c r="I659" s="36"/>
      <c r="J659" s="311"/>
    </row>
    <row r="660" spans="1:10" x14ac:dyDescent="0.2">
      <c r="A660" s="24"/>
      <c r="B660" s="49"/>
      <c r="C660" s="49"/>
      <c r="D660" s="49"/>
      <c r="G660" s="50"/>
    </row>
    <row r="661" spans="1:10" x14ac:dyDescent="0.2">
      <c r="B661" s="311"/>
      <c r="C661" s="311"/>
      <c r="D661" s="311"/>
      <c r="E661" s="36"/>
      <c r="F661" s="36"/>
      <c r="G661" s="36"/>
      <c r="H661" s="36"/>
      <c r="I661" s="36"/>
      <c r="J661" s="311"/>
    </row>
    <row r="663" spans="1:10" x14ac:dyDescent="0.2">
      <c r="B663" s="311"/>
      <c r="C663" s="311"/>
      <c r="D663" s="311"/>
      <c r="E663" s="36"/>
      <c r="F663" s="36"/>
      <c r="G663" s="36"/>
      <c r="H663" s="36"/>
      <c r="I663" s="36"/>
      <c r="J663" s="311"/>
    </row>
    <row r="665" spans="1:10" x14ac:dyDescent="0.2">
      <c r="B665" s="311"/>
      <c r="C665" s="311"/>
      <c r="D665" s="311"/>
      <c r="E665" s="36"/>
      <c r="F665" s="36"/>
      <c r="G665" s="36"/>
      <c r="H665" s="36"/>
      <c r="I665" s="36"/>
      <c r="J665" s="311"/>
    </row>
    <row r="666" spans="1:10" x14ac:dyDescent="0.2">
      <c r="A666" s="24"/>
      <c r="B666" s="49"/>
      <c r="C666" s="49"/>
      <c r="D666" s="49"/>
      <c r="G666" s="50"/>
    </row>
    <row r="667" spans="1:10" x14ac:dyDescent="0.2">
      <c r="B667" s="311"/>
      <c r="C667" s="311"/>
      <c r="D667" s="311"/>
      <c r="E667" s="36"/>
      <c r="F667" s="36"/>
      <c r="G667" s="36"/>
      <c r="H667" s="36"/>
      <c r="I667" s="36"/>
      <c r="J667" s="311"/>
    </row>
    <row r="668" spans="1:10" x14ac:dyDescent="0.2">
      <c r="A668" s="24"/>
      <c r="B668" s="49"/>
      <c r="C668" s="49"/>
      <c r="D668" s="49"/>
      <c r="G668" s="50"/>
    </row>
    <row r="669" spans="1:10" x14ac:dyDescent="0.2">
      <c r="B669" s="311"/>
      <c r="C669" s="311"/>
      <c r="D669" s="311"/>
      <c r="E669" s="36"/>
      <c r="F669" s="36"/>
      <c r="G669" s="36"/>
      <c r="H669" s="36"/>
      <c r="I669" s="36"/>
      <c r="J669" s="311"/>
    </row>
    <row r="671" spans="1:10" x14ac:dyDescent="0.2">
      <c r="B671" s="311"/>
      <c r="C671" s="311"/>
      <c r="D671" s="311"/>
      <c r="E671" s="36"/>
      <c r="F671" s="36"/>
      <c r="G671" s="36"/>
      <c r="H671" s="36"/>
      <c r="I671" s="36"/>
      <c r="J671" s="311"/>
    </row>
    <row r="673" spans="1:10" x14ac:dyDescent="0.2">
      <c r="B673" s="311"/>
      <c r="C673" s="311"/>
      <c r="D673" s="311"/>
      <c r="E673" s="36"/>
      <c r="F673" s="36"/>
      <c r="G673" s="36"/>
      <c r="H673" s="36"/>
      <c r="I673" s="36"/>
      <c r="J673" s="311"/>
    </row>
    <row r="674" spans="1:10" x14ac:dyDescent="0.2">
      <c r="A674" s="24"/>
      <c r="B674" s="49"/>
      <c r="C674" s="49"/>
      <c r="D674" s="49"/>
      <c r="G674" s="50"/>
    </row>
    <row r="675" spans="1:10" x14ac:dyDescent="0.2">
      <c r="B675" s="311"/>
      <c r="C675" s="311"/>
      <c r="D675" s="311"/>
      <c r="E675" s="36"/>
      <c r="F675" s="36"/>
      <c r="G675" s="36"/>
      <c r="H675" s="36"/>
      <c r="I675" s="36"/>
      <c r="J675" s="311"/>
    </row>
    <row r="676" spans="1:10" x14ac:dyDescent="0.2">
      <c r="A676" s="24"/>
      <c r="B676" s="49"/>
      <c r="C676" s="49"/>
      <c r="D676" s="49"/>
      <c r="G676" s="50"/>
    </row>
    <row r="677" spans="1:10" x14ac:dyDescent="0.2">
      <c r="B677" s="311"/>
      <c r="C677" s="311"/>
      <c r="D677" s="311"/>
      <c r="E677" s="36"/>
      <c r="F677" s="36"/>
      <c r="G677" s="36"/>
      <c r="H677" s="36"/>
      <c r="I677" s="36"/>
      <c r="J677" s="311"/>
    </row>
    <row r="678" spans="1:10" x14ac:dyDescent="0.2">
      <c r="A678" s="24"/>
      <c r="B678" s="49"/>
      <c r="C678" s="49"/>
      <c r="D678" s="49"/>
      <c r="G678" s="50"/>
    </row>
    <row r="679" spans="1:10" x14ac:dyDescent="0.2">
      <c r="B679" s="311"/>
      <c r="C679" s="311"/>
      <c r="D679" s="311"/>
      <c r="E679" s="36"/>
      <c r="F679" s="36"/>
      <c r="G679" s="36"/>
      <c r="H679" s="36"/>
      <c r="I679" s="36"/>
      <c r="J679" s="311"/>
    </row>
    <row r="681" spans="1:10" x14ac:dyDescent="0.2">
      <c r="B681" s="311"/>
      <c r="C681" s="311"/>
      <c r="D681" s="311"/>
      <c r="E681" s="36"/>
      <c r="F681" s="36"/>
      <c r="G681" s="36"/>
      <c r="H681" s="36"/>
      <c r="I681" s="36"/>
      <c r="J681" s="311"/>
    </row>
    <row r="683" spans="1:10" x14ac:dyDescent="0.2">
      <c r="B683" s="311"/>
      <c r="C683" s="311"/>
      <c r="D683" s="311"/>
      <c r="E683" s="36"/>
      <c r="F683" s="36"/>
      <c r="G683" s="36"/>
      <c r="H683" s="36"/>
      <c r="I683" s="36"/>
      <c r="J683" s="311"/>
    </row>
    <row r="685" spans="1:10" x14ac:dyDescent="0.2">
      <c r="B685" s="311"/>
      <c r="C685" s="311"/>
      <c r="D685" s="311"/>
      <c r="E685" s="36"/>
      <c r="F685" s="36"/>
      <c r="G685" s="36"/>
      <c r="H685" s="36"/>
      <c r="I685" s="36"/>
      <c r="J685" s="311"/>
    </row>
    <row r="687" spans="1:10" x14ac:dyDescent="0.2">
      <c r="B687" s="311"/>
      <c r="C687" s="311"/>
      <c r="D687" s="311"/>
      <c r="E687" s="36"/>
      <c r="F687" s="36"/>
      <c r="G687" s="36"/>
      <c r="H687" s="36"/>
      <c r="I687" s="36"/>
      <c r="J687" s="311"/>
    </row>
    <row r="689" spans="1:10" x14ac:dyDescent="0.2">
      <c r="B689" s="311"/>
      <c r="C689" s="311"/>
      <c r="D689" s="311"/>
      <c r="E689" s="36"/>
      <c r="F689" s="36"/>
      <c r="G689" s="36"/>
      <c r="H689" s="36"/>
      <c r="I689" s="36"/>
      <c r="J689" s="311"/>
    </row>
    <row r="690" spans="1:10" x14ac:dyDescent="0.2">
      <c r="A690" s="24"/>
      <c r="B690" s="49"/>
      <c r="C690" s="49"/>
      <c r="D690" s="49"/>
      <c r="G690" s="50"/>
    </row>
    <row r="691" spans="1:10" x14ac:dyDescent="0.2">
      <c r="B691" s="311"/>
      <c r="C691" s="311"/>
      <c r="D691" s="311"/>
      <c r="E691" s="36"/>
      <c r="F691" s="36"/>
      <c r="G691" s="36"/>
      <c r="H691" s="36"/>
      <c r="I691" s="36"/>
      <c r="J691" s="311"/>
    </row>
    <row r="692" spans="1:10" x14ac:dyDescent="0.2">
      <c r="A692" s="24"/>
      <c r="B692" s="49"/>
      <c r="C692" s="49"/>
      <c r="D692" s="49"/>
      <c r="G692" s="50"/>
    </row>
    <row r="693" spans="1:10" x14ac:dyDescent="0.2">
      <c r="B693" s="311"/>
      <c r="C693" s="311"/>
      <c r="D693" s="311"/>
      <c r="E693" s="36"/>
      <c r="F693" s="36"/>
      <c r="G693" s="36"/>
      <c r="H693" s="36"/>
      <c r="I693" s="36"/>
      <c r="J693" s="311"/>
    </row>
    <row r="694" spans="1:10" x14ac:dyDescent="0.2">
      <c r="A694" s="24"/>
      <c r="B694" s="49"/>
      <c r="C694" s="49"/>
      <c r="D694" s="49"/>
      <c r="G694" s="50"/>
    </row>
    <row r="695" spans="1:10" x14ac:dyDescent="0.2">
      <c r="B695" s="311"/>
      <c r="C695" s="311"/>
      <c r="D695" s="311"/>
      <c r="E695" s="36"/>
      <c r="F695" s="36"/>
      <c r="G695" s="36"/>
      <c r="H695" s="36"/>
      <c r="I695" s="36"/>
      <c r="J695" s="311"/>
    </row>
    <row r="697" spans="1:10" x14ac:dyDescent="0.2">
      <c r="B697" s="311"/>
      <c r="C697" s="311"/>
      <c r="D697" s="311"/>
      <c r="E697" s="36"/>
      <c r="F697" s="36"/>
      <c r="G697" s="36"/>
      <c r="H697" s="36"/>
      <c r="I697" s="36"/>
      <c r="J697" s="311"/>
    </row>
    <row r="699" spans="1:10" x14ac:dyDescent="0.2">
      <c r="B699" s="311"/>
      <c r="C699" s="311"/>
      <c r="D699" s="311"/>
      <c r="E699" s="36"/>
      <c r="F699" s="36"/>
      <c r="G699" s="36"/>
      <c r="H699" s="36"/>
      <c r="I699" s="36"/>
      <c r="J699" s="311"/>
    </row>
    <row r="700" spans="1:10" x14ac:dyDescent="0.2">
      <c r="A700" s="24"/>
      <c r="B700" s="49"/>
      <c r="C700" s="49"/>
      <c r="D700" s="49"/>
      <c r="G700" s="50"/>
    </row>
    <row r="701" spans="1:10" x14ac:dyDescent="0.2">
      <c r="B701" s="311"/>
      <c r="C701" s="311"/>
      <c r="D701" s="311"/>
      <c r="E701" s="36"/>
      <c r="F701" s="36"/>
      <c r="G701" s="36"/>
      <c r="H701" s="36"/>
      <c r="I701" s="36"/>
      <c r="J701" s="311"/>
    </row>
    <row r="702" spans="1:10" x14ac:dyDescent="0.2">
      <c r="A702" s="24"/>
      <c r="B702" s="49"/>
      <c r="C702" s="49"/>
      <c r="D702" s="49"/>
      <c r="G702" s="50"/>
    </row>
    <row r="703" spans="1:10" x14ac:dyDescent="0.2">
      <c r="B703" s="311"/>
      <c r="C703" s="311"/>
      <c r="D703" s="311"/>
      <c r="E703" s="36"/>
      <c r="F703" s="36"/>
      <c r="G703" s="36"/>
      <c r="H703" s="36"/>
      <c r="I703" s="36"/>
      <c r="J703" s="311"/>
    </row>
    <row r="704" spans="1:10" x14ac:dyDescent="0.2">
      <c r="A704" s="24"/>
      <c r="B704" s="49"/>
      <c r="C704" s="49"/>
      <c r="D704" s="49"/>
      <c r="G704" s="50"/>
    </row>
    <row r="705" spans="1:10" x14ac:dyDescent="0.2">
      <c r="B705" s="311"/>
      <c r="C705" s="311"/>
      <c r="D705" s="311"/>
      <c r="E705" s="36"/>
      <c r="F705" s="36"/>
      <c r="G705" s="36"/>
      <c r="H705" s="36"/>
      <c r="I705" s="36"/>
      <c r="J705" s="311"/>
    </row>
    <row r="707" spans="1:10" x14ac:dyDescent="0.2">
      <c r="B707" s="311"/>
      <c r="C707" s="311"/>
      <c r="D707" s="311"/>
      <c r="E707" s="36"/>
      <c r="F707" s="36"/>
      <c r="G707" s="36"/>
      <c r="H707" s="36"/>
      <c r="I707" s="36"/>
      <c r="J707" s="311"/>
    </row>
    <row r="709" spans="1:10" x14ac:dyDescent="0.2">
      <c r="B709" s="311"/>
      <c r="C709" s="311"/>
      <c r="D709" s="311"/>
      <c r="E709" s="36"/>
      <c r="F709" s="36"/>
      <c r="G709" s="36"/>
      <c r="H709" s="36"/>
      <c r="I709" s="36"/>
      <c r="J709" s="311"/>
    </row>
    <row r="711" spans="1:10" x14ac:dyDescent="0.2">
      <c r="B711" s="311"/>
      <c r="C711" s="311"/>
      <c r="D711" s="311"/>
      <c r="E711" s="36"/>
      <c r="F711" s="36"/>
      <c r="G711" s="36"/>
      <c r="H711" s="36"/>
      <c r="I711" s="36"/>
      <c r="J711" s="311"/>
    </row>
    <row r="713" spans="1:10" x14ac:dyDescent="0.2">
      <c r="B713" s="311"/>
      <c r="C713" s="311"/>
      <c r="D713" s="311"/>
      <c r="E713" s="36"/>
      <c r="F713" s="36"/>
      <c r="G713" s="36"/>
      <c r="H713" s="36"/>
      <c r="I713" s="36"/>
      <c r="J713" s="311"/>
    </row>
    <row r="715" spans="1:10" x14ac:dyDescent="0.2">
      <c r="B715" s="311"/>
      <c r="C715" s="311"/>
      <c r="D715" s="311"/>
      <c r="E715" s="36"/>
      <c r="F715" s="36"/>
      <c r="G715" s="36"/>
      <c r="H715" s="36"/>
      <c r="I715" s="36"/>
      <c r="J715" s="311"/>
    </row>
    <row r="717" spans="1:10" x14ac:dyDescent="0.2">
      <c r="B717" s="311"/>
      <c r="C717" s="311"/>
      <c r="D717" s="311"/>
      <c r="E717" s="36"/>
      <c r="F717" s="36"/>
      <c r="G717" s="36"/>
      <c r="H717" s="36"/>
      <c r="I717" s="36"/>
      <c r="J717" s="311"/>
    </row>
    <row r="718" spans="1:10" x14ac:dyDescent="0.2">
      <c r="A718" s="24"/>
      <c r="B718" s="49"/>
      <c r="C718" s="49"/>
      <c r="D718" s="49"/>
      <c r="G718" s="50"/>
    </row>
    <row r="719" spans="1:10" x14ac:dyDescent="0.2">
      <c r="B719" s="311"/>
      <c r="C719" s="311"/>
      <c r="D719" s="311"/>
      <c r="E719" s="36"/>
      <c r="F719" s="36"/>
      <c r="G719" s="36"/>
      <c r="H719" s="36"/>
      <c r="I719" s="36"/>
      <c r="J719" s="311"/>
    </row>
    <row r="721" spans="1:10" x14ac:dyDescent="0.2">
      <c r="B721" s="311"/>
      <c r="C721" s="311"/>
      <c r="D721" s="311"/>
      <c r="E721" s="36"/>
      <c r="F721" s="36"/>
      <c r="G721" s="36"/>
      <c r="H721" s="36"/>
      <c r="I721" s="36"/>
      <c r="J721" s="311"/>
    </row>
    <row r="723" spans="1:10" x14ac:dyDescent="0.2">
      <c r="B723" s="311"/>
      <c r="C723" s="311"/>
      <c r="D723" s="311"/>
      <c r="E723" s="36"/>
      <c r="F723" s="36"/>
      <c r="G723" s="36"/>
      <c r="H723" s="36"/>
      <c r="I723" s="36"/>
      <c r="J723" s="311"/>
    </row>
    <row r="725" spans="1:10" x14ac:dyDescent="0.2">
      <c r="B725" s="311"/>
      <c r="C725" s="311"/>
      <c r="D725" s="311"/>
      <c r="E725" s="36"/>
      <c r="F725" s="36"/>
      <c r="G725" s="36"/>
      <c r="H725" s="36"/>
      <c r="I725" s="36"/>
      <c r="J725" s="311"/>
    </row>
    <row r="726" spans="1:10" x14ac:dyDescent="0.2">
      <c r="A726" s="24"/>
      <c r="B726" s="49"/>
      <c r="C726" s="49"/>
      <c r="D726" s="49"/>
      <c r="G726" s="50"/>
    </row>
    <row r="727" spans="1:10" x14ac:dyDescent="0.2">
      <c r="B727" s="311"/>
      <c r="C727" s="311"/>
      <c r="D727" s="311"/>
      <c r="E727" s="36"/>
      <c r="F727" s="36"/>
      <c r="G727" s="36"/>
      <c r="H727" s="36"/>
      <c r="I727" s="36"/>
      <c r="J727" s="311"/>
    </row>
    <row r="728" spans="1:10" x14ac:dyDescent="0.2">
      <c r="A728" s="24"/>
      <c r="B728" s="49"/>
      <c r="C728" s="49"/>
      <c r="D728" s="49"/>
      <c r="G728" s="50"/>
    </row>
    <row r="729" spans="1:10" x14ac:dyDescent="0.2">
      <c r="B729" s="311"/>
      <c r="C729" s="311"/>
      <c r="D729" s="311"/>
      <c r="E729" s="36"/>
      <c r="F729" s="36"/>
      <c r="G729" s="36"/>
      <c r="H729" s="36"/>
      <c r="I729" s="36"/>
      <c r="J729" s="311"/>
    </row>
    <row r="731" spans="1:10" x14ac:dyDescent="0.2">
      <c r="B731" s="311"/>
      <c r="C731" s="311"/>
      <c r="D731" s="311"/>
      <c r="E731" s="36"/>
      <c r="F731" s="36"/>
      <c r="G731" s="36"/>
      <c r="H731" s="36"/>
      <c r="I731" s="36"/>
      <c r="J731" s="311"/>
    </row>
    <row r="733" spans="1:10" x14ac:dyDescent="0.2">
      <c r="B733" s="311"/>
      <c r="C733" s="311"/>
      <c r="D733" s="311"/>
      <c r="E733" s="36"/>
      <c r="F733" s="36"/>
      <c r="G733" s="36"/>
      <c r="H733" s="36"/>
      <c r="I733" s="36"/>
      <c r="J733" s="311"/>
    </row>
    <row r="735" spans="1:10" x14ac:dyDescent="0.2">
      <c r="B735" s="311"/>
      <c r="C735" s="311"/>
      <c r="D735" s="311"/>
      <c r="E735" s="36"/>
      <c r="F735" s="36"/>
      <c r="G735" s="36"/>
      <c r="H735" s="36"/>
      <c r="I735" s="36"/>
      <c r="J735" s="311"/>
    </row>
    <row r="737" spans="2:10" x14ac:dyDescent="0.2">
      <c r="B737" s="311"/>
      <c r="C737" s="311"/>
      <c r="D737" s="311"/>
      <c r="E737" s="36"/>
      <c r="F737" s="36"/>
      <c r="G737" s="36"/>
      <c r="H737" s="36"/>
      <c r="I737" s="36"/>
      <c r="J737" s="311"/>
    </row>
    <row r="739" spans="2:10" x14ac:dyDescent="0.2">
      <c r="B739" s="311"/>
      <c r="C739" s="311"/>
      <c r="D739" s="311"/>
      <c r="E739" s="36"/>
      <c r="F739" s="36"/>
      <c r="G739" s="36"/>
      <c r="H739" s="36"/>
      <c r="I739" s="36"/>
      <c r="J739" s="311"/>
    </row>
    <row r="741" spans="2:10" x14ac:dyDescent="0.2">
      <c r="B741" s="311"/>
      <c r="C741" s="311"/>
      <c r="D741" s="311"/>
      <c r="E741" s="36"/>
      <c r="F741" s="36"/>
      <c r="G741" s="36"/>
      <c r="H741" s="36"/>
      <c r="I741" s="36"/>
      <c r="J741" s="311"/>
    </row>
    <row r="743" spans="2:10" x14ac:dyDescent="0.2">
      <c r="B743" s="311"/>
      <c r="C743" s="311"/>
      <c r="D743" s="311"/>
      <c r="E743" s="36"/>
      <c r="F743" s="36"/>
      <c r="G743" s="36"/>
      <c r="H743" s="36"/>
      <c r="I743" s="36"/>
      <c r="J743" s="311"/>
    </row>
    <row r="745" spans="2:10" x14ac:dyDescent="0.2">
      <c r="B745" s="311"/>
      <c r="C745" s="311"/>
      <c r="D745" s="311"/>
      <c r="E745" s="36"/>
      <c r="F745" s="36"/>
      <c r="G745" s="36"/>
      <c r="H745" s="36"/>
      <c r="I745" s="36"/>
      <c r="J745" s="311"/>
    </row>
    <row r="747" spans="2:10" x14ac:dyDescent="0.2">
      <c r="B747" s="311"/>
      <c r="C747" s="311"/>
      <c r="D747" s="311"/>
      <c r="E747" s="36"/>
      <c r="F747" s="36"/>
      <c r="G747" s="36"/>
      <c r="H747" s="36"/>
      <c r="I747" s="36"/>
      <c r="J747" s="311"/>
    </row>
    <row r="749" spans="2:10" x14ac:dyDescent="0.2">
      <c r="B749" s="311"/>
      <c r="C749" s="311"/>
      <c r="D749" s="311"/>
      <c r="E749" s="36"/>
      <c r="F749" s="36"/>
      <c r="G749" s="36"/>
      <c r="H749" s="36"/>
      <c r="I749" s="36"/>
      <c r="J749" s="311"/>
    </row>
    <row r="751" spans="2:10" x14ac:dyDescent="0.2">
      <c r="B751" s="311"/>
      <c r="C751" s="311"/>
      <c r="D751" s="311"/>
      <c r="E751" s="36"/>
      <c r="F751" s="36"/>
      <c r="G751" s="36"/>
      <c r="H751" s="36"/>
      <c r="I751" s="36"/>
      <c r="J751" s="311"/>
    </row>
    <row r="753" spans="1:10" x14ac:dyDescent="0.2">
      <c r="B753" s="311"/>
      <c r="C753" s="311"/>
      <c r="D753" s="311"/>
      <c r="E753" s="36"/>
      <c r="F753" s="36"/>
      <c r="G753" s="36"/>
      <c r="H753" s="36"/>
      <c r="I753" s="36"/>
      <c r="J753" s="311"/>
    </row>
    <row r="754" spans="1:10" x14ac:dyDescent="0.2">
      <c r="A754" s="24"/>
      <c r="B754" s="49"/>
      <c r="C754" s="49"/>
      <c r="D754" s="49"/>
      <c r="G754" s="50"/>
    </row>
    <row r="755" spans="1:10" x14ac:dyDescent="0.2">
      <c r="B755" s="311"/>
      <c r="C755" s="311"/>
      <c r="D755" s="311"/>
      <c r="E755" s="36"/>
      <c r="F755" s="36"/>
      <c r="G755" s="36"/>
      <c r="H755" s="36"/>
      <c r="I755" s="36"/>
      <c r="J755" s="311"/>
    </row>
    <row r="756" spans="1:10" x14ac:dyDescent="0.2">
      <c r="A756" s="24"/>
      <c r="B756" s="49"/>
      <c r="C756" s="49"/>
      <c r="D756" s="49"/>
      <c r="G756" s="50"/>
    </row>
    <row r="757" spans="1:10" x14ac:dyDescent="0.2">
      <c r="B757" s="311"/>
      <c r="C757" s="311"/>
      <c r="D757" s="311"/>
      <c r="E757" s="36"/>
      <c r="F757" s="36"/>
      <c r="G757" s="36"/>
      <c r="H757" s="36"/>
      <c r="I757" s="36"/>
      <c r="J757" s="311"/>
    </row>
    <row r="759" spans="1:10" x14ac:dyDescent="0.2">
      <c r="B759" s="311"/>
      <c r="C759" s="311"/>
      <c r="D759" s="311"/>
      <c r="E759" s="36"/>
      <c r="F759" s="36"/>
      <c r="G759" s="36"/>
      <c r="H759" s="36"/>
      <c r="I759" s="36"/>
      <c r="J759" s="311"/>
    </row>
    <row r="761" spans="1:10" x14ac:dyDescent="0.2">
      <c r="B761" s="311"/>
      <c r="C761" s="311"/>
      <c r="D761" s="311"/>
      <c r="E761" s="36"/>
      <c r="F761" s="36"/>
      <c r="G761" s="36"/>
      <c r="H761" s="36"/>
      <c r="I761" s="36"/>
      <c r="J761" s="311"/>
    </row>
    <row r="763" spans="1:10" x14ac:dyDescent="0.2">
      <c r="B763" s="311"/>
      <c r="C763" s="311"/>
      <c r="D763" s="311"/>
      <c r="E763" s="36"/>
      <c r="F763" s="36"/>
      <c r="G763" s="36"/>
      <c r="H763" s="36"/>
      <c r="I763" s="36"/>
      <c r="J763" s="311"/>
    </row>
    <row r="765" spans="1:10" x14ac:dyDescent="0.2">
      <c r="B765" s="311"/>
      <c r="C765" s="311"/>
      <c r="D765" s="311"/>
      <c r="E765" s="36"/>
      <c r="F765" s="36"/>
      <c r="G765" s="36"/>
      <c r="H765" s="36"/>
      <c r="I765" s="36"/>
      <c r="J765" s="311"/>
    </row>
    <row r="767" spans="1:10" x14ac:dyDescent="0.2">
      <c r="B767" s="311"/>
      <c r="C767" s="311"/>
      <c r="D767" s="311"/>
      <c r="E767" s="36"/>
      <c r="F767" s="36"/>
      <c r="G767" s="36"/>
      <c r="H767" s="36"/>
      <c r="I767" s="36"/>
      <c r="J767" s="311"/>
    </row>
    <row r="769" spans="1:10" x14ac:dyDescent="0.2">
      <c r="B769" s="311"/>
      <c r="C769" s="311"/>
      <c r="D769" s="311"/>
      <c r="E769" s="36"/>
      <c r="F769" s="36"/>
      <c r="G769" s="36"/>
      <c r="H769" s="36"/>
      <c r="I769" s="36"/>
      <c r="J769" s="311"/>
    </row>
    <row r="771" spans="1:10" x14ac:dyDescent="0.2">
      <c r="B771" s="311"/>
      <c r="C771" s="311"/>
      <c r="D771" s="311"/>
      <c r="E771" s="36"/>
      <c r="F771" s="36"/>
      <c r="G771" s="36"/>
      <c r="H771" s="36"/>
      <c r="I771" s="36"/>
      <c r="J771" s="311"/>
    </row>
    <row r="773" spans="1:10" x14ac:dyDescent="0.2">
      <c r="B773" s="311"/>
      <c r="C773" s="311"/>
      <c r="D773" s="311"/>
      <c r="E773" s="36"/>
      <c r="F773" s="36"/>
      <c r="G773" s="36"/>
      <c r="H773" s="36"/>
      <c r="I773" s="36"/>
      <c r="J773" s="311"/>
    </row>
    <row r="774" spans="1:10" x14ac:dyDescent="0.2">
      <c r="A774" s="24"/>
      <c r="B774" s="49"/>
      <c r="C774" s="49"/>
      <c r="D774" s="49"/>
      <c r="G774" s="50"/>
    </row>
    <row r="775" spans="1:10" x14ac:dyDescent="0.2">
      <c r="B775" s="311"/>
      <c r="C775" s="311"/>
      <c r="D775" s="311"/>
      <c r="E775" s="36"/>
      <c r="F775" s="36"/>
      <c r="G775" s="36"/>
      <c r="H775" s="36"/>
      <c r="I775" s="36"/>
      <c r="J775" s="311"/>
    </row>
    <row r="776" spans="1:10" x14ac:dyDescent="0.2">
      <c r="A776" s="24"/>
      <c r="B776" s="49"/>
      <c r="C776" s="49"/>
      <c r="D776" s="49"/>
      <c r="G776" s="50"/>
    </row>
    <row r="777" spans="1:10" x14ac:dyDescent="0.2">
      <c r="B777" s="311"/>
      <c r="C777" s="311"/>
      <c r="D777" s="311"/>
      <c r="E777" s="36"/>
      <c r="F777" s="36"/>
      <c r="G777" s="36"/>
      <c r="H777" s="36"/>
      <c r="I777" s="36"/>
      <c r="J777" s="311"/>
    </row>
    <row r="778" spans="1:10" x14ac:dyDescent="0.2">
      <c r="A778" s="24"/>
      <c r="B778" s="49"/>
      <c r="C778" s="49"/>
      <c r="D778" s="49"/>
      <c r="G778" s="50"/>
    </row>
    <row r="779" spans="1:10" x14ac:dyDescent="0.2">
      <c r="B779" s="311"/>
      <c r="C779" s="311"/>
      <c r="D779" s="311"/>
      <c r="E779" s="36"/>
      <c r="F779" s="36"/>
      <c r="G779" s="36"/>
      <c r="H779" s="36"/>
      <c r="I779" s="36"/>
      <c r="J779" s="311"/>
    </row>
    <row r="780" spans="1:10" x14ac:dyDescent="0.2">
      <c r="A780" s="24"/>
      <c r="B780" s="49"/>
      <c r="C780" s="49"/>
      <c r="D780" s="49"/>
      <c r="G780" s="50"/>
    </row>
    <row r="781" spans="1:10" x14ac:dyDescent="0.2">
      <c r="B781" s="311"/>
      <c r="C781" s="311"/>
      <c r="D781" s="311"/>
      <c r="E781" s="36"/>
      <c r="F781" s="36"/>
      <c r="G781" s="36"/>
      <c r="H781" s="36"/>
      <c r="I781" s="36"/>
      <c r="J781" s="311"/>
    </row>
    <row r="782" spans="1:10" x14ac:dyDescent="0.2">
      <c r="A782" s="24"/>
      <c r="B782" s="49"/>
      <c r="C782" s="49"/>
      <c r="D782" s="49"/>
      <c r="G782" s="50"/>
    </row>
    <row r="783" spans="1:10" x14ac:dyDescent="0.2">
      <c r="B783" s="311"/>
      <c r="C783" s="311"/>
      <c r="D783" s="311"/>
      <c r="E783" s="36"/>
      <c r="F783" s="36"/>
      <c r="G783" s="36"/>
      <c r="H783" s="36"/>
      <c r="I783" s="36"/>
      <c r="J783" s="311"/>
    </row>
    <row r="784" spans="1:10" x14ac:dyDescent="0.2">
      <c r="A784" s="24"/>
      <c r="B784" s="49"/>
      <c r="C784" s="49"/>
      <c r="D784" s="49"/>
      <c r="G784" s="50"/>
    </row>
    <row r="785" spans="1:10" x14ac:dyDescent="0.2">
      <c r="B785" s="311"/>
      <c r="C785" s="311"/>
      <c r="D785" s="311"/>
      <c r="E785" s="36"/>
      <c r="F785" s="36"/>
      <c r="G785" s="36"/>
      <c r="H785" s="36"/>
      <c r="I785" s="36"/>
      <c r="J785" s="311"/>
    </row>
    <row r="786" spans="1:10" x14ac:dyDescent="0.2">
      <c r="A786" s="24"/>
      <c r="B786" s="49"/>
      <c r="C786" s="49"/>
      <c r="D786" s="49"/>
      <c r="G786" s="50"/>
    </row>
    <row r="787" spans="1:10" x14ac:dyDescent="0.2">
      <c r="B787" s="311"/>
      <c r="C787" s="311"/>
      <c r="D787" s="311"/>
      <c r="E787" s="36"/>
      <c r="F787" s="36"/>
      <c r="G787" s="36"/>
      <c r="H787" s="36"/>
      <c r="I787" s="36"/>
      <c r="J787" s="311"/>
    </row>
    <row r="788" spans="1:10" x14ac:dyDescent="0.2">
      <c r="A788" s="24"/>
      <c r="B788" s="49"/>
      <c r="C788" s="49"/>
      <c r="D788" s="49"/>
      <c r="G788" s="50"/>
    </row>
    <row r="789" spans="1:10" x14ac:dyDescent="0.2">
      <c r="B789" s="311"/>
      <c r="C789" s="311"/>
      <c r="D789" s="311"/>
      <c r="E789" s="36"/>
      <c r="F789" s="36"/>
      <c r="G789" s="36"/>
      <c r="H789" s="36"/>
      <c r="I789" s="36"/>
      <c r="J789" s="311"/>
    </row>
    <row r="790" spans="1:10" x14ac:dyDescent="0.2">
      <c r="A790" s="24"/>
      <c r="B790" s="49"/>
      <c r="C790" s="49"/>
      <c r="D790" s="49"/>
      <c r="G790" s="50"/>
    </row>
    <row r="791" spans="1:10" x14ac:dyDescent="0.2">
      <c r="B791" s="311"/>
      <c r="C791" s="311"/>
      <c r="D791" s="311"/>
      <c r="E791" s="36"/>
      <c r="F791" s="36"/>
      <c r="G791" s="36"/>
      <c r="H791" s="36"/>
      <c r="I791" s="36"/>
      <c r="J791" s="311"/>
    </row>
    <row r="792" spans="1:10" x14ac:dyDescent="0.2">
      <c r="A792" s="24"/>
      <c r="B792" s="49"/>
      <c r="C792" s="49"/>
      <c r="D792" s="49"/>
      <c r="G792" s="50"/>
    </row>
    <row r="793" spans="1:10" x14ac:dyDescent="0.2">
      <c r="B793" s="311"/>
      <c r="C793" s="311"/>
      <c r="D793" s="311"/>
      <c r="E793" s="36"/>
      <c r="F793" s="36"/>
      <c r="G793" s="36"/>
      <c r="H793" s="36"/>
      <c r="I793" s="36"/>
      <c r="J793" s="311"/>
    </row>
    <row r="795" spans="1:10" x14ac:dyDescent="0.2">
      <c r="B795" s="311"/>
      <c r="C795" s="311"/>
      <c r="D795" s="311"/>
      <c r="E795" s="36"/>
      <c r="F795" s="36"/>
      <c r="G795" s="36"/>
      <c r="H795" s="36"/>
      <c r="I795" s="36"/>
      <c r="J795" s="311"/>
    </row>
    <row r="796" spans="1:10" x14ac:dyDescent="0.2">
      <c r="A796" s="24"/>
      <c r="B796" s="49"/>
      <c r="C796" s="49"/>
      <c r="D796" s="49"/>
      <c r="G796" s="50"/>
    </row>
    <row r="797" spans="1:10" x14ac:dyDescent="0.2">
      <c r="B797" s="311"/>
      <c r="C797" s="311"/>
      <c r="D797" s="311"/>
      <c r="E797" s="36"/>
      <c r="F797" s="36"/>
      <c r="G797" s="36"/>
      <c r="H797" s="36"/>
      <c r="I797" s="36"/>
      <c r="J797" s="311"/>
    </row>
    <row r="798" spans="1:10" x14ac:dyDescent="0.2">
      <c r="A798" s="24"/>
      <c r="B798" s="49"/>
      <c r="C798" s="49"/>
      <c r="D798" s="49"/>
      <c r="G798" s="50"/>
    </row>
    <row r="799" spans="1:10" x14ac:dyDescent="0.2">
      <c r="B799" s="311"/>
      <c r="C799" s="311"/>
      <c r="D799" s="311"/>
      <c r="E799" s="36"/>
      <c r="F799" s="36"/>
      <c r="G799" s="36"/>
      <c r="H799" s="36"/>
      <c r="I799" s="36"/>
      <c r="J799" s="311"/>
    </row>
    <row r="800" spans="1:10" x14ac:dyDescent="0.2">
      <c r="A800" s="24"/>
      <c r="B800" s="49"/>
      <c r="C800" s="49"/>
      <c r="D800" s="49"/>
      <c r="G800" s="50"/>
    </row>
    <row r="801" spans="1:10" x14ac:dyDescent="0.2">
      <c r="B801" s="311"/>
      <c r="C801" s="311"/>
      <c r="D801" s="311"/>
      <c r="E801" s="36"/>
      <c r="F801" s="36"/>
      <c r="G801" s="36"/>
      <c r="H801" s="36"/>
      <c r="I801" s="36"/>
      <c r="J801" s="311"/>
    </row>
    <row r="803" spans="1:10" x14ac:dyDescent="0.2">
      <c r="B803" s="311"/>
      <c r="C803" s="311"/>
      <c r="D803" s="311"/>
      <c r="E803" s="36"/>
      <c r="F803" s="36"/>
      <c r="G803" s="36"/>
      <c r="H803" s="36"/>
      <c r="I803" s="36"/>
      <c r="J803" s="311"/>
    </row>
    <row r="804" spans="1:10" x14ac:dyDescent="0.2">
      <c r="A804" s="24"/>
      <c r="B804" s="49"/>
      <c r="C804" s="49"/>
      <c r="D804" s="49"/>
      <c r="G804" s="50"/>
    </row>
    <row r="805" spans="1:10" x14ac:dyDescent="0.2">
      <c r="B805" s="311"/>
      <c r="C805" s="311"/>
      <c r="D805" s="311"/>
      <c r="E805" s="36"/>
      <c r="F805" s="36"/>
      <c r="G805" s="36"/>
      <c r="H805" s="36"/>
      <c r="I805" s="36"/>
      <c r="J805" s="311"/>
    </row>
    <row r="806" spans="1:10" x14ac:dyDescent="0.2">
      <c r="A806" s="24"/>
      <c r="B806" s="49"/>
      <c r="C806" s="49"/>
      <c r="D806" s="49"/>
      <c r="G806" s="50"/>
    </row>
    <row r="807" spans="1:10" x14ac:dyDescent="0.2">
      <c r="B807" s="311"/>
      <c r="C807" s="311"/>
      <c r="D807" s="311"/>
      <c r="E807" s="36"/>
      <c r="F807" s="36"/>
      <c r="G807" s="36"/>
      <c r="H807" s="36"/>
      <c r="I807" s="36"/>
      <c r="J807" s="311"/>
    </row>
    <row r="808" spans="1:10" x14ac:dyDescent="0.2">
      <c r="A808" s="24"/>
      <c r="B808" s="49"/>
      <c r="C808" s="49"/>
      <c r="D808" s="49"/>
      <c r="G808" s="50"/>
    </row>
    <row r="809" spans="1:10" x14ac:dyDescent="0.2">
      <c r="B809" s="311"/>
      <c r="C809" s="311"/>
      <c r="D809" s="311"/>
      <c r="E809" s="36"/>
      <c r="F809" s="36"/>
      <c r="G809" s="36"/>
      <c r="H809" s="36"/>
      <c r="I809" s="36"/>
      <c r="J809" s="311"/>
    </row>
    <row r="811" spans="1:10" x14ac:dyDescent="0.2">
      <c r="B811" s="311"/>
      <c r="C811" s="311"/>
      <c r="D811" s="311"/>
      <c r="E811" s="36"/>
      <c r="F811" s="36"/>
      <c r="G811" s="36"/>
      <c r="H811" s="36"/>
      <c r="I811" s="36"/>
      <c r="J811" s="311"/>
    </row>
    <row r="812" spans="1:10" x14ac:dyDescent="0.2">
      <c r="A812" s="24"/>
      <c r="B812" s="49"/>
      <c r="C812" s="49"/>
      <c r="D812" s="49"/>
      <c r="G812" s="50"/>
    </row>
    <row r="813" spans="1:10" x14ac:dyDescent="0.2">
      <c r="B813" s="311"/>
      <c r="C813" s="311"/>
      <c r="D813" s="311"/>
      <c r="E813" s="36"/>
      <c r="F813" s="36"/>
      <c r="G813" s="36"/>
      <c r="H813" s="36"/>
      <c r="I813" s="36"/>
      <c r="J813" s="311"/>
    </row>
    <row r="815" spans="1:10" x14ac:dyDescent="0.2">
      <c r="B815" s="311"/>
      <c r="C815" s="311"/>
      <c r="D815" s="311"/>
      <c r="E815" s="36"/>
      <c r="F815" s="36"/>
      <c r="G815" s="36"/>
      <c r="H815" s="36"/>
      <c r="I815" s="36"/>
      <c r="J815" s="311"/>
    </row>
    <row r="817" spans="1:10" x14ac:dyDescent="0.2">
      <c r="B817" s="311"/>
      <c r="C817" s="311"/>
      <c r="D817" s="311"/>
      <c r="E817" s="36"/>
      <c r="F817" s="36"/>
      <c r="G817" s="36"/>
      <c r="H817" s="36"/>
      <c r="I817" s="36"/>
      <c r="J817" s="311"/>
    </row>
    <row r="819" spans="1:10" x14ac:dyDescent="0.2">
      <c r="B819" s="311"/>
      <c r="C819" s="311"/>
      <c r="D819" s="311"/>
      <c r="E819" s="36"/>
      <c r="F819" s="36"/>
      <c r="G819" s="36"/>
      <c r="H819" s="36"/>
      <c r="I819" s="36"/>
      <c r="J819" s="311"/>
    </row>
    <row r="821" spans="1:10" x14ac:dyDescent="0.2">
      <c r="B821" s="311"/>
      <c r="C821" s="311"/>
      <c r="D821" s="311"/>
      <c r="E821" s="36"/>
      <c r="F821" s="36"/>
      <c r="G821" s="36"/>
      <c r="H821" s="36"/>
      <c r="I821" s="36"/>
      <c r="J821" s="311"/>
    </row>
    <row r="823" spans="1:10" x14ac:dyDescent="0.2">
      <c r="B823" s="311"/>
      <c r="C823" s="311"/>
      <c r="D823" s="311"/>
      <c r="E823" s="36"/>
      <c r="F823" s="36"/>
      <c r="G823" s="36"/>
      <c r="H823" s="36"/>
      <c r="I823" s="36"/>
      <c r="J823" s="311"/>
    </row>
    <row r="825" spans="1:10" x14ac:dyDescent="0.2">
      <c r="B825" s="311"/>
      <c r="C825" s="311"/>
      <c r="D825" s="311"/>
      <c r="E825" s="36"/>
      <c r="F825" s="36"/>
      <c r="G825" s="36"/>
      <c r="H825" s="36"/>
      <c r="I825" s="36"/>
      <c r="J825" s="311"/>
    </row>
    <row r="827" spans="1:10" x14ac:dyDescent="0.2">
      <c r="B827" s="311"/>
      <c r="C827" s="311"/>
      <c r="D827" s="311"/>
      <c r="E827" s="36"/>
      <c r="F827" s="36"/>
      <c r="G827" s="36"/>
      <c r="H827" s="36"/>
      <c r="I827" s="36"/>
      <c r="J827" s="311"/>
    </row>
    <row r="829" spans="1:10" x14ac:dyDescent="0.2">
      <c r="B829" s="311"/>
      <c r="C829" s="311"/>
      <c r="D829" s="311"/>
      <c r="E829" s="36"/>
      <c r="F829" s="36"/>
      <c r="G829" s="36"/>
      <c r="H829" s="36"/>
      <c r="I829" s="36"/>
      <c r="J829" s="311"/>
    </row>
    <row r="831" spans="1:10" x14ac:dyDescent="0.2">
      <c r="B831" s="311"/>
      <c r="C831" s="311"/>
      <c r="D831" s="311"/>
      <c r="E831" s="36"/>
      <c r="F831" s="36"/>
      <c r="G831" s="36"/>
      <c r="H831" s="36"/>
      <c r="I831" s="36"/>
      <c r="J831" s="311"/>
    </row>
    <row r="832" spans="1:10" x14ac:dyDescent="0.2">
      <c r="A832" s="24"/>
      <c r="B832" s="49"/>
      <c r="C832" s="49"/>
      <c r="D832" s="49"/>
      <c r="G832" s="50"/>
    </row>
    <row r="833" spans="1:10" x14ac:dyDescent="0.2">
      <c r="B833" s="311"/>
      <c r="C833" s="311"/>
      <c r="D833" s="311"/>
      <c r="E833" s="36"/>
      <c r="F833" s="36"/>
      <c r="G833" s="36"/>
      <c r="H833" s="36"/>
      <c r="I833" s="36"/>
      <c r="J833" s="311"/>
    </row>
    <row r="835" spans="1:10" x14ac:dyDescent="0.2">
      <c r="B835" s="311"/>
      <c r="C835" s="311"/>
      <c r="D835" s="311"/>
      <c r="E835" s="36"/>
      <c r="F835" s="36"/>
      <c r="G835" s="36"/>
      <c r="H835" s="36"/>
      <c r="I835" s="36"/>
      <c r="J835" s="311"/>
    </row>
    <row r="836" spans="1:10" x14ac:dyDescent="0.2">
      <c r="A836" s="24"/>
      <c r="B836" s="49"/>
      <c r="C836" s="49"/>
      <c r="D836" s="49"/>
      <c r="G836" s="50"/>
    </row>
    <row r="837" spans="1:10" x14ac:dyDescent="0.2">
      <c r="B837" s="311"/>
      <c r="C837" s="311"/>
      <c r="D837" s="311"/>
      <c r="E837" s="36"/>
      <c r="F837" s="36"/>
      <c r="G837" s="36"/>
      <c r="H837" s="36"/>
      <c r="I837" s="36"/>
      <c r="J837" s="311"/>
    </row>
    <row r="839" spans="1:10" x14ac:dyDescent="0.2">
      <c r="B839" s="311"/>
      <c r="C839" s="311"/>
      <c r="D839" s="311"/>
      <c r="E839" s="36"/>
      <c r="F839" s="36"/>
      <c r="G839" s="36"/>
      <c r="H839" s="36"/>
      <c r="I839" s="36"/>
      <c r="J839" s="311"/>
    </row>
    <row r="840" spans="1:10" x14ac:dyDescent="0.2">
      <c r="A840" s="24"/>
      <c r="B840" s="49"/>
      <c r="C840" s="49"/>
      <c r="D840" s="49"/>
      <c r="G840" s="50"/>
    </row>
    <row r="841" spans="1:10" x14ac:dyDescent="0.2">
      <c r="B841" s="311"/>
      <c r="C841" s="311"/>
      <c r="D841" s="311"/>
      <c r="E841" s="36"/>
      <c r="F841" s="36"/>
      <c r="G841" s="36"/>
      <c r="H841" s="36"/>
      <c r="I841" s="36"/>
      <c r="J841" s="311"/>
    </row>
    <row r="842" spans="1:10" x14ac:dyDescent="0.2">
      <c r="A842" s="24"/>
      <c r="B842" s="49"/>
      <c r="C842" s="49"/>
      <c r="D842" s="49"/>
      <c r="G842" s="50"/>
    </row>
    <row r="843" spans="1:10" x14ac:dyDescent="0.2">
      <c r="B843" s="311"/>
      <c r="C843" s="311"/>
      <c r="D843" s="311"/>
      <c r="E843" s="36"/>
      <c r="F843" s="36"/>
      <c r="G843" s="36"/>
      <c r="H843" s="36"/>
      <c r="I843" s="36"/>
      <c r="J843" s="311"/>
    </row>
    <row r="845" spans="1:10" x14ac:dyDescent="0.2">
      <c r="B845" s="311"/>
      <c r="C845" s="311"/>
      <c r="D845" s="311"/>
      <c r="E845" s="36"/>
      <c r="F845" s="36"/>
      <c r="G845" s="36"/>
      <c r="H845" s="36"/>
      <c r="I845" s="36"/>
      <c r="J845" s="311"/>
    </row>
    <row r="846" spans="1:10" x14ac:dyDescent="0.2">
      <c r="A846" s="24"/>
      <c r="B846" s="49"/>
      <c r="C846" s="49"/>
      <c r="D846" s="49"/>
      <c r="G846" s="50"/>
    </row>
    <row r="847" spans="1:10" x14ac:dyDescent="0.2">
      <c r="B847" s="311"/>
      <c r="C847" s="311"/>
      <c r="D847" s="311"/>
      <c r="E847" s="36"/>
      <c r="F847" s="36"/>
      <c r="G847" s="36"/>
      <c r="H847" s="36"/>
      <c r="I847" s="36"/>
      <c r="J847" s="311"/>
    </row>
    <row r="849" spans="1:10" x14ac:dyDescent="0.2">
      <c r="B849" s="311"/>
      <c r="C849" s="311"/>
      <c r="D849" s="311"/>
      <c r="E849" s="36"/>
      <c r="F849" s="36"/>
      <c r="G849" s="36"/>
      <c r="H849" s="36"/>
      <c r="I849" s="36"/>
      <c r="J849" s="311"/>
    </row>
    <row r="851" spans="1:10" x14ac:dyDescent="0.2">
      <c r="B851" s="311"/>
      <c r="C851" s="311"/>
      <c r="D851" s="311"/>
      <c r="E851" s="36"/>
      <c r="F851" s="36"/>
      <c r="G851" s="36"/>
      <c r="H851" s="36"/>
      <c r="I851" s="36"/>
      <c r="J851" s="311"/>
    </row>
    <row r="853" spans="1:10" x14ac:dyDescent="0.2">
      <c r="B853" s="311"/>
      <c r="C853" s="311"/>
      <c r="D853" s="311"/>
      <c r="E853" s="36"/>
      <c r="F853" s="36"/>
      <c r="G853" s="36"/>
      <c r="H853" s="36"/>
      <c r="I853" s="36"/>
      <c r="J853" s="311"/>
    </row>
    <row r="854" spans="1:10" x14ac:dyDescent="0.2">
      <c r="A854" s="24"/>
      <c r="B854" s="49"/>
      <c r="C854" s="49"/>
      <c r="D854" s="49"/>
      <c r="G854" s="50"/>
    </row>
    <row r="855" spans="1:10" x14ac:dyDescent="0.2">
      <c r="B855" s="311"/>
      <c r="C855" s="311"/>
      <c r="D855" s="311"/>
      <c r="E855" s="36"/>
      <c r="F855" s="36"/>
      <c r="G855" s="36"/>
      <c r="H855" s="36"/>
      <c r="I855" s="36"/>
      <c r="J855" s="311"/>
    </row>
    <row r="857" spans="1:10" x14ac:dyDescent="0.2">
      <c r="B857" s="311"/>
      <c r="C857" s="311"/>
      <c r="D857" s="311"/>
      <c r="E857" s="36"/>
      <c r="F857" s="36"/>
      <c r="G857" s="36"/>
      <c r="H857" s="36"/>
      <c r="I857" s="36"/>
      <c r="J857" s="311"/>
    </row>
    <row r="858" spans="1:10" x14ac:dyDescent="0.2">
      <c r="A858" s="24"/>
      <c r="B858" s="49"/>
      <c r="C858" s="49"/>
      <c r="D858" s="49"/>
      <c r="G858" s="50"/>
    </row>
    <row r="859" spans="1:10" x14ac:dyDescent="0.2">
      <c r="B859" s="311"/>
      <c r="C859" s="311"/>
      <c r="D859" s="311"/>
      <c r="E859" s="36"/>
      <c r="F859" s="36"/>
      <c r="G859" s="36"/>
      <c r="H859" s="36"/>
      <c r="I859" s="36"/>
      <c r="J859" s="311"/>
    </row>
    <row r="860" spans="1:10" x14ac:dyDescent="0.2">
      <c r="A860" s="24"/>
      <c r="B860" s="49"/>
      <c r="C860" s="49"/>
      <c r="D860" s="49"/>
      <c r="G860" s="50"/>
    </row>
    <row r="861" spans="1:10" x14ac:dyDescent="0.2">
      <c r="B861" s="311"/>
      <c r="C861" s="311"/>
      <c r="D861" s="311"/>
      <c r="E861" s="36"/>
      <c r="F861" s="36"/>
      <c r="G861" s="36"/>
      <c r="H861" s="36"/>
      <c r="I861" s="36"/>
      <c r="J861" s="311"/>
    </row>
    <row r="863" spans="1:10" x14ac:dyDescent="0.2">
      <c r="B863" s="311"/>
      <c r="C863" s="311"/>
      <c r="D863" s="311"/>
      <c r="E863" s="36"/>
      <c r="F863" s="36"/>
      <c r="G863" s="36"/>
      <c r="H863" s="36"/>
      <c r="I863" s="36"/>
      <c r="J863" s="311"/>
    </row>
    <row r="864" spans="1:10" x14ac:dyDescent="0.2">
      <c r="A864" s="24"/>
      <c r="B864" s="49"/>
      <c r="C864" s="49"/>
      <c r="D864" s="49"/>
      <c r="G864" s="50"/>
    </row>
    <row r="865" spans="1:10" x14ac:dyDescent="0.2">
      <c r="B865" s="311"/>
      <c r="C865" s="311"/>
      <c r="D865" s="311"/>
      <c r="E865" s="36"/>
      <c r="F865" s="36"/>
      <c r="G865" s="36"/>
      <c r="H865" s="36"/>
      <c r="I865" s="36"/>
      <c r="J865" s="311"/>
    </row>
    <row r="866" spans="1:10" x14ac:dyDescent="0.2">
      <c r="A866" s="24"/>
      <c r="B866" s="49"/>
      <c r="C866" s="49"/>
      <c r="D866" s="49"/>
      <c r="G866" s="50"/>
    </row>
    <row r="867" spans="1:10" x14ac:dyDescent="0.2">
      <c r="B867" s="311"/>
      <c r="C867" s="311"/>
      <c r="D867" s="311"/>
      <c r="E867" s="36"/>
      <c r="F867" s="36"/>
      <c r="G867" s="36"/>
      <c r="H867" s="36"/>
      <c r="I867" s="36"/>
      <c r="J867" s="311"/>
    </row>
    <row r="868" spans="1:10" x14ac:dyDescent="0.2">
      <c r="A868" s="24"/>
      <c r="B868" s="49"/>
      <c r="C868" s="49"/>
      <c r="D868" s="49"/>
      <c r="G868" s="50"/>
    </row>
    <row r="869" spans="1:10" x14ac:dyDescent="0.2">
      <c r="B869" s="311"/>
      <c r="C869" s="311"/>
      <c r="D869" s="311"/>
      <c r="E869" s="36"/>
      <c r="F869" s="36"/>
      <c r="G869" s="36"/>
      <c r="H869" s="36"/>
      <c r="I869" s="36"/>
      <c r="J869" s="311"/>
    </row>
    <row r="870" spans="1:10" x14ac:dyDescent="0.2">
      <c r="A870" s="24"/>
      <c r="B870" s="49"/>
      <c r="C870" s="49"/>
      <c r="D870" s="49"/>
      <c r="G870" s="50"/>
    </row>
    <row r="871" spans="1:10" x14ac:dyDescent="0.2">
      <c r="B871" s="311"/>
      <c r="C871" s="311"/>
      <c r="D871" s="311"/>
      <c r="E871" s="36"/>
      <c r="F871" s="36"/>
      <c r="G871" s="36"/>
      <c r="H871" s="36"/>
      <c r="I871" s="36"/>
      <c r="J871" s="311"/>
    </row>
    <row r="872" spans="1:10" x14ac:dyDescent="0.2">
      <c r="A872" s="24"/>
      <c r="B872" s="49"/>
      <c r="C872" s="49"/>
      <c r="D872" s="49"/>
      <c r="G872" s="50"/>
    </row>
    <row r="873" spans="1:10" x14ac:dyDescent="0.2">
      <c r="B873" s="311"/>
      <c r="C873" s="311"/>
      <c r="D873" s="311"/>
      <c r="E873" s="36"/>
      <c r="F873" s="36"/>
      <c r="G873" s="36"/>
      <c r="H873" s="36"/>
      <c r="I873" s="36"/>
      <c r="J873" s="311"/>
    </row>
    <row r="875" spans="1:10" x14ac:dyDescent="0.2">
      <c r="B875" s="311"/>
      <c r="C875" s="311"/>
      <c r="D875" s="311"/>
      <c r="E875" s="36"/>
      <c r="F875" s="36"/>
      <c r="G875" s="36"/>
      <c r="H875" s="36"/>
      <c r="I875" s="36"/>
      <c r="J875" s="311"/>
    </row>
    <row r="876" spans="1:10" x14ac:dyDescent="0.2">
      <c r="A876" s="24"/>
      <c r="B876" s="49"/>
      <c r="C876" s="49"/>
      <c r="D876" s="49"/>
      <c r="G876" s="50"/>
    </row>
    <row r="877" spans="1:10" x14ac:dyDescent="0.2">
      <c r="B877" s="311"/>
      <c r="C877" s="311"/>
      <c r="D877" s="311"/>
      <c r="E877" s="36"/>
      <c r="F877" s="36"/>
      <c r="G877" s="36"/>
      <c r="H877" s="36"/>
      <c r="I877" s="36"/>
      <c r="J877" s="311"/>
    </row>
    <row r="878" spans="1:10" x14ac:dyDescent="0.2">
      <c r="A878" s="24"/>
      <c r="B878" s="49"/>
      <c r="C878" s="49"/>
      <c r="D878" s="49"/>
      <c r="G878" s="50"/>
    </row>
    <row r="879" spans="1:10" x14ac:dyDescent="0.2">
      <c r="B879" s="311"/>
      <c r="C879" s="311"/>
      <c r="D879" s="311"/>
      <c r="E879" s="36"/>
      <c r="F879" s="36"/>
      <c r="G879" s="36"/>
      <c r="H879" s="36"/>
      <c r="I879" s="36"/>
      <c r="J879" s="311"/>
    </row>
    <row r="880" spans="1:10" x14ac:dyDescent="0.2">
      <c r="A880" s="24"/>
      <c r="B880" s="49"/>
      <c r="C880" s="49"/>
      <c r="D880" s="49"/>
      <c r="G880" s="50"/>
    </row>
    <row r="881" spans="1:10" x14ac:dyDescent="0.2">
      <c r="B881" s="311"/>
      <c r="C881" s="311"/>
      <c r="D881" s="311"/>
      <c r="E881" s="36"/>
      <c r="F881" s="36"/>
      <c r="G881" s="36"/>
      <c r="H881" s="36"/>
      <c r="I881" s="36"/>
      <c r="J881" s="311"/>
    </row>
    <row r="883" spans="1:10" x14ac:dyDescent="0.2">
      <c r="B883" s="311"/>
      <c r="C883" s="311"/>
      <c r="D883" s="311"/>
      <c r="E883" s="36"/>
      <c r="F883" s="36"/>
      <c r="G883" s="36"/>
      <c r="H883" s="36"/>
      <c r="I883" s="36"/>
      <c r="J883" s="311"/>
    </row>
    <row r="884" spans="1:10" x14ac:dyDescent="0.2">
      <c r="A884" s="24"/>
      <c r="B884" s="49"/>
      <c r="C884" s="49"/>
      <c r="D884" s="49"/>
      <c r="G884" s="50"/>
    </row>
    <row r="885" spans="1:10" x14ac:dyDescent="0.2">
      <c r="B885" s="311"/>
      <c r="C885" s="311"/>
      <c r="D885" s="311"/>
      <c r="E885" s="36"/>
      <c r="F885" s="36"/>
      <c r="G885" s="36"/>
      <c r="H885" s="36"/>
      <c r="I885" s="36"/>
      <c r="J885" s="311"/>
    </row>
    <row r="886" spans="1:10" x14ac:dyDescent="0.2">
      <c r="A886" s="24"/>
      <c r="B886" s="49"/>
      <c r="C886" s="49"/>
      <c r="D886" s="49"/>
      <c r="G886" s="50"/>
    </row>
    <row r="887" spans="1:10" x14ac:dyDescent="0.2">
      <c r="B887" s="311"/>
      <c r="C887" s="311"/>
      <c r="D887" s="311"/>
      <c r="E887" s="36"/>
      <c r="F887" s="36"/>
      <c r="G887" s="36"/>
      <c r="H887" s="36"/>
      <c r="I887" s="36"/>
      <c r="J887" s="311"/>
    </row>
    <row r="888" spans="1:10" x14ac:dyDescent="0.2">
      <c r="A888" s="24"/>
      <c r="B888" s="49"/>
      <c r="C888" s="49"/>
      <c r="D888" s="49"/>
      <c r="G888" s="50"/>
    </row>
    <row r="889" spans="1:10" x14ac:dyDescent="0.2">
      <c r="B889" s="311"/>
      <c r="C889" s="311"/>
      <c r="D889" s="311"/>
      <c r="E889" s="36"/>
      <c r="F889" s="36"/>
      <c r="G889" s="36"/>
      <c r="H889" s="36"/>
      <c r="I889" s="36"/>
      <c r="J889" s="311"/>
    </row>
    <row r="891" spans="1:10" x14ac:dyDescent="0.2">
      <c r="B891" s="311"/>
      <c r="C891" s="311"/>
      <c r="D891" s="311"/>
      <c r="E891" s="36"/>
      <c r="F891" s="36"/>
      <c r="G891" s="36"/>
      <c r="H891" s="36"/>
      <c r="I891" s="36"/>
      <c r="J891" s="311"/>
    </row>
    <row r="892" spans="1:10" x14ac:dyDescent="0.2">
      <c r="A892" s="24"/>
      <c r="B892" s="49"/>
      <c r="C892" s="49"/>
      <c r="D892" s="49"/>
      <c r="G892" s="50"/>
    </row>
    <row r="893" spans="1:10" x14ac:dyDescent="0.2">
      <c r="B893" s="311"/>
      <c r="C893" s="311"/>
      <c r="D893" s="311"/>
      <c r="E893" s="36"/>
      <c r="F893" s="36"/>
      <c r="G893" s="36"/>
      <c r="H893" s="36"/>
      <c r="I893" s="36"/>
      <c r="J893" s="311"/>
    </row>
    <row r="895" spans="1:10" x14ac:dyDescent="0.2">
      <c r="B895" s="311"/>
      <c r="C895" s="311"/>
      <c r="D895" s="311"/>
      <c r="E895" s="36"/>
      <c r="F895" s="36"/>
      <c r="G895" s="36"/>
      <c r="H895" s="36"/>
      <c r="I895" s="36"/>
      <c r="J895" s="311"/>
    </row>
    <row r="896" spans="1:10" x14ac:dyDescent="0.2">
      <c r="A896" s="24"/>
      <c r="B896" s="49"/>
      <c r="C896" s="49"/>
      <c r="D896" s="49"/>
      <c r="G896" s="50"/>
    </row>
    <row r="897" spans="2:10" x14ac:dyDescent="0.2">
      <c r="B897" s="311"/>
      <c r="C897" s="311"/>
      <c r="D897" s="311"/>
      <c r="E897" s="36"/>
      <c r="F897" s="36"/>
      <c r="G897" s="36"/>
      <c r="H897" s="36"/>
      <c r="I897" s="36"/>
      <c r="J897" s="311"/>
    </row>
    <row r="898" spans="2:10" x14ac:dyDescent="0.2">
      <c r="B898" s="311"/>
      <c r="C898" s="311"/>
      <c r="D898" s="311"/>
      <c r="E898" s="36"/>
      <c r="F898" s="36"/>
      <c r="G898" s="36"/>
      <c r="H898" s="36"/>
      <c r="I898" s="36"/>
      <c r="J898" s="311"/>
    </row>
    <row r="899" spans="2:10" x14ac:dyDescent="0.2">
      <c r="B899" s="311"/>
      <c r="C899" s="311"/>
      <c r="D899" s="311"/>
      <c r="E899" s="36"/>
      <c r="F899" s="36"/>
      <c r="G899" s="36"/>
      <c r="H899" s="36"/>
      <c r="I899" s="36"/>
      <c r="J899" s="311"/>
    </row>
    <row r="900" spans="2:10" ht="15.75" customHeight="1" x14ac:dyDescent="0.2">
      <c r="B900" s="311"/>
      <c r="C900" s="311"/>
      <c r="D900" s="311"/>
      <c r="E900" s="36"/>
      <c r="F900" s="36"/>
      <c r="G900" s="36"/>
      <c r="H900" s="36"/>
      <c r="I900" s="36"/>
      <c r="J900" s="311"/>
    </row>
    <row r="902" spans="2:10" x14ac:dyDescent="0.2">
      <c r="B902" s="311"/>
      <c r="C902" s="311"/>
      <c r="D902" s="311"/>
      <c r="E902" s="36"/>
      <c r="F902" s="36"/>
      <c r="G902" s="36"/>
      <c r="H902" s="36"/>
      <c r="I902" s="36"/>
      <c r="J902" s="311"/>
    </row>
    <row r="904" spans="2:10" x14ac:dyDescent="0.2">
      <c r="B904" s="311"/>
      <c r="C904" s="311"/>
      <c r="D904" s="311"/>
      <c r="E904" s="36"/>
      <c r="F904" s="36"/>
      <c r="G904" s="36"/>
      <c r="H904" s="36"/>
      <c r="I904" s="36"/>
      <c r="J904" s="311"/>
    </row>
    <row r="906" spans="2:10" x14ac:dyDescent="0.2">
      <c r="B906" s="311"/>
      <c r="C906" s="311"/>
      <c r="D906" s="311"/>
      <c r="E906" s="36"/>
      <c r="F906" s="36"/>
      <c r="G906" s="36"/>
      <c r="H906" s="36"/>
      <c r="I906" s="36"/>
      <c r="J906" s="311"/>
    </row>
    <row r="908" spans="2:10" x14ac:dyDescent="0.2">
      <c r="B908" s="311"/>
      <c r="C908" s="311"/>
      <c r="D908" s="311"/>
      <c r="E908" s="36"/>
      <c r="F908" s="36"/>
      <c r="G908" s="36"/>
      <c r="H908" s="36"/>
      <c r="I908" s="36"/>
      <c r="J908" s="311"/>
    </row>
    <row r="910" spans="2:10" x14ac:dyDescent="0.2">
      <c r="B910" s="311"/>
      <c r="C910" s="311"/>
      <c r="D910" s="311"/>
      <c r="E910" s="36"/>
      <c r="F910" s="36"/>
      <c r="G910" s="36"/>
      <c r="H910" s="36"/>
      <c r="I910" s="36"/>
      <c r="J910" s="311"/>
    </row>
    <row r="912" spans="2:10" x14ac:dyDescent="0.2">
      <c r="B912" s="311"/>
      <c r="C912" s="311"/>
      <c r="D912" s="311"/>
      <c r="E912" s="36"/>
      <c r="F912" s="36"/>
      <c r="G912" s="36"/>
      <c r="H912" s="36"/>
      <c r="I912" s="36"/>
      <c r="J912" s="311"/>
    </row>
    <row r="914" spans="2:10" x14ac:dyDescent="0.2">
      <c r="B914" s="311"/>
      <c r="C914" s="311"/>
      <c r="D914" s="311"/>
      <c r="E914" s="36"/>
      <c r="F914" s="36"/>
      <c r="G914" s="36"/>
      <c r="H914" s="36"/>
      <c r="I914" s="36"/>
      <c r="J914" s="311"/>
    </row>
    <row r="916" spans="2:10" x14ac:dyDescent="0.2">
      <c r="B916" s="311"/>
      <c r="C916" s="311"/>
      <c r="D916" s="311"/>
      <c r="E916" s="36"/>
      <c r="F916" s="36"/>
      <c r="G916" s="36"/>
      <c r="H916" s="36"/>
      <c r="I916" s="36"/>
      <c r="J916" s="311"/>
    </row>
    <row r="918" spans="2:10" x14ac:dyDescent="0.2">
      <c r="B918" s="311"/>
      <c r="C918" s="311"/>
      <c r="D918" s="311"/>
      <c r="E918" s="36"/>
      <c r="F918" s="36"/>
      <c r="G918" s="36"/>
      <c r="H918" s="36"/>
      <c r="I918" s="36"/>
      <c r="J918" s="311"/>
    </row>
    <row r="920" spans="2:10" x14ac:dyDescent="0.2">
      <c r="B920" s="311"/>
      <c r="C920" s="311"/>
      <c r="D920" s="311"/>
      <c r="E920" s="36"/>
      <c r="F920" s="36"/>
      <c r="G920" s="36"/>
      <c r="H920" s="36"/>
      <c r="I920" s="36"/>
      <c r="J920" s="311"/>
    </row>
    <row r="922" spans="2:10" x14ac:dyDescent="0.2">
      <c r="B922" s="311"/>
      <c r="C922" s="311"/>
      <c r="D922" s="311"/>
      <c r="E922" s="36"/>
      <c r="F922" s="36"/>
      <c r="G922" s="36"/>
      <c r="H922" s="36"/>
      <c r="I922" s="36"/>
      <c r="J922" s="311"/>
    </row>
    <row r="924" spans="2:10" x14ac:dyDescent="0.2">
      <c r="B924" s="311"/>
      <c r="C924" s="311"/>
      <c r="D924" s="311"/>
      <c r="E924" s="36"/>
      <c r="F924" s="36"/>
      <c r="G924" s="36"/>
      <c r="H924" s="36"/>
      <c r="I924" s="36"/>
      <c r="J924" s="311"/>
    </row>
    <row r="926" spans="2:10" x14ac:dyDescent="0.2">
      <c r="B926" s="311"/>
      <c r="C926" s="311"/>
      <c r="D926" s="311"/>
      <c r="E926" s="36"/>
      <c r="F926" s="36"/>
      <c r="G926" s="36"/>
      <c r="H926" s="36"/>
      <c r="I926" s="36"/>
      <c r="J926" s="311"/>
    </row>
    <row r="928" spans="2:10" x14ac:dyDescent="0.2">
      <c r="B928" s="311"/>
      <c r="C928" s="311"/>
      <c r="D928" s="311"/>
      <c r="E928" s="36"/>
      <c r="F928" s="36"/>
      <c r="G928" s="36"/>
      <c r="H928" s="36"/>
      <c r="I928" s="36"/>
      <c r="J928" s="311"/>
    </row>
    <row r="930" spans="2:10" x14ac:dyDescent="0.2">
      <c r="B930" s="311"/>
      <c r="C930" s="311"/>
      <c r="D930" s="311"/>
      <c r="E930" s="36"/>
      <c r="F930" s="36"/>
      <c r="G930" s="36"/>
      <c r="H930" s="36"/>
      <c r="I930" s="36"/>
      <c r="J930" s="311"/>
    </row>
    <row r="932" spans="2:10" x14ac:dyDescent="0.2">
      <c r="B932" s="311"/>
      <c r="C932" s="311"/>
      <c r="D932" s="311"/>
      <c r="E932" s="36"/>
      <c r="F932" s="36"/>
      <c r="G932" s="36"/>
      <c r="H932" s="36"/>
      <c r="I932" s="36"/>
      <c r="J932" s="311"/>
    </row>
    <row r="934" spans="2:10" x14ac:dyDescent="0.2">
      <c r="B934" s="311"/>
      <c r="C934" s="311"/>
      <c r="D934" s="311"/>
      <c r="E934" s="36"/>
      <c r="F934" s="36"/>
      <c r="G934" s="36"/>
      <c r="H934" s="36"/>
      <c r="I934" s="36"/>
      <c r="J934" s="311"/>
    </row>
    <row r="936" spans="2:10" x14ac:dyDescent="0.2">
      <c r="B936" s="311"/>
      <c r="C936" s="311"/>
      <c r="D936" s="311"/>
      <c r="E936" s="36"/>
      <c r="F936" s="36"/>
      <c r="G936" s="36"/>
      <c r="H936" s="36"/>
      <c r="I936" s="36"/>
      <c r="J936" s="311"/>
    </row>
    <row r="938" spans="2:10" x14ac:dyDescent="0.2">
      <c r="B938" s="311"/>
      <c r="C938" s="311"/>
      <c r="D938" s="311"/>
      <c r="E938" s="36"/>
      <c r="F938" s="36"/>
      <c r="G938" s="36"/>
      <c r="H938" s="36"/>
      <c r="I938" s="36"/>
      <c r="J938" s="311"/>
    </row>
    <row r="940" spans="2:10" x14ac:dyDescent="0.2">
      <c r="B940" s="311"/>
      <c r="C940" s="311"/>
      <c r="D940" s="311"/>
      <c r="E940" s="36"/>
      <c r="F940" s="36"/>
      <c r="G940" s="36"/>
      <c r="H940" s="36"/>
      <c r="I940" s="36"/>
      <c r="J940" s="311"/>
    </row>
    <row r="942" spans="2:10" x14ac:dyDescent="0.2">
      <c r="B942" s="311"/>
      <c r="C942" s="311"/>
      <c r="D942" s="311"/>
      <c r="E942" s="36"/>
      <c r="F942" s="36"/>
      <c r="G942" s="36"/>
      <c r="H942" s="36"/>
      <c r="I942" s="36"/>
      <c r="J942" s="311"/>
    </row>
    <row r="944" spans="2:10" x14ac:dyDescent="0.2">
      <c r="B944" s="311"/>
      <c r="C944" s="311"/>
      <c r="D944" s="311"/>
      <c r="E944" s="36"/>
      <c r="F944" s="36"/>
      <c r="G944" s="36"/>
      <c r="H944" s="36"/>
      <c r="I944" s="36"/>
      <c r="J944" s="311"/>
    </row>
    <row r="946" spans="2:10" x14ac:dyDescent="0.2">
      <c r="B946" s="311"/>
      <c r="C946" s="311"/>
      <c r="D946" s="311"/>
      <c r="E946" s="36"/>
      <c r="F946" s="36"/>
      <c r="G946" s="36"/>
      <c r="H946" s="36"/>
      <c r="I946" s="36"/>
      <c r="J946" s="311"/>
    </row>
    <row r="948" spans="2:10" x14ac:dyDescent="0.2">
      <c r="B948" s="311"/>
      <c r="C948" s="311"/>
      <c r="D948" s="311"/>
      <c r="E948" s="36"/>
      <c r="F948" s="36"/>
      <c r="G948" s="36"/>
      <c r="H948" s="36"/>
      <c r="I948" s="36"/>
      <c r="J948" s="311"/>
    </row>
    <row r="950" spans="2:10" x14ac:dyDescent="0.2">
      <c r="B950" s="311"/>
      <c r="C950" s="311"/>
      <c r="D950" s="311"/>
      <c r="E950" s="36"/>
      <c r="F950" s="36"/>
      <c r="G950" s="36"/>
      <c r="H950" s="36"/>
      <c r="I950" s="36"/>
      <c r="J950" s="311"/>
    </row>
    <row r="952" spans="2:10" x14ac:dyDescent="0.2">
      <c r="B952" s="311"/>
      <c r="C952" s="311"/>
      <c r="D952" s="311"/>
      <c r="E952" s="36"/>
      <c r="F952" s="36"/>
      <c r="G952" s="36"/>
      <c r="H952" s="36"/>
      <c r="I952" s="36"/>
      <c r="J952" s="311"/>
    </row>
    <row r="954" spans="2:10" x14ac:dyDescent="0.2">
      <c r="B954" s="311"/>
      <c r="C954" s="311"/>
      <c r="D954" s="311"/>
      <c r="E954" s="36"/>
      <c r="F954" s="36"/>
      <c r="G954" s="36"/>
      <c r="H954" s="36"/>
      <c r="I954" s="36"/>
      <c r="J954" s="311"/>
    </row>
    <row r="956" spans="2:10" x14ac:dyDescent="0.2">
      <c r="B956" s="311"/>
      <c r="C956" s="311"/>
      <c r="D956" s="311"/>
      <c r="E956" s="36"/>
      <c r="F956" s="36"/>
      <c r="G956" s="36"/>
      <c r="H956" s="36"/>
      <c r="I956" s="36"/>
      <c r="J956" s="311"/>
    </row>
    <row r="958" spans="2:10" x14ac:dyDescent="0.2">
      <c r="B958" s="311"/>
      <c r="C958" s="311"/>
      <c r="D958" s="311"/>
      <c r="E958" s="36"/>
      <c r="F958" s="36"/>
      <c r="G958" s="36"/>
      <c r="H958" s="36"/>
      <c r="I958" s="36"/>
      <c r="J958" s="311"/>
    </row>
    <row r="960" spans="2:10" x14ac:dyDescent="0.2">
      <c r="B960" s="311"/>
      <c r="C960" s="311"/>
      <c r="D960" s="311"/>
      <c r="E960" s="36"/>
      <c r="F960" s="36"/>
      <c r="G960" s="36"/>
      <c r="H960" s="36"/>
      <c r="I960" s="36"/>
      <c r="J960" s="311"/>
    </row>
    <row r="962" spans="2:10" x14ac:dyDescent="0.2">
      <c r="B962" s="311"/>
      <c r="C962" s="311"/>
      <c r="D962" s="311"/>
      <c r="E962" s="36"/>
      <c r="F962" s="36"/>
      <c r="G962" s="36"/>
      <c r="H962" s="36"/>
      <c r="I962" s="36"/>
      <c r="J962" s="311"/>
    </row>
    <row r="964" spans="2:10" x14ac:dyDescent="0.2">
      <c r="B964" s="311"/>
      <c r="C964" s="311"/>
      <c r="D964" s="311"/>
      <c r="E964" s="36"/>
      <c r="F964" s="36"/>
      <c r="G964" s="36"/>
      <c r="H964" s="36"/>
      <c r="I964" s="36"/>
      <c r="J964" s="311"/>
    </row>
    <row r="966" spans="2:10" x14ac:dyDescent="0.2">
      <c r="B966" s="311"/>
      <c r="C966" s="311"/>
      <c r="D966" s="311"/>
      <c r="E966" s="36"/>
      <c r="F966" s="36"/>
      <c r="G966" s="36"/>
      <c r="H966" s="36"/>
      <c r="I966" s="36"/>
      <c r="J966" s="311"/>
    </row>
    <row r="968" spans="2:10" x14ac:dyDescent="0.2">
      <c r="B968" s="311"/>
      <c r="C968" s="311"/>
      <c r="D968" s="311"/>
      <c r="E968" s="36"/>
      <c r="F968" s="36"/>
      <c r="G968" s="36"/>
      <c r="H968" s="36"/>
      <c r="I968" s="36"/>
      <c r="J968" s="311"/>
    </row>
    <row r="970" spans="2:10" x14ac:dyDescent="0.2">
      <c r="B970" s="311"/>
      <c r="C970" s="311"/>
      <c r="D970" s="311"/>
      <c r="E970" s="36"/>
      <c r="F970" s="36"/>
      <c r="G970" s="36"/>
      <c r="H970" s="36"/>
      <c r="I970" s="36"/>
      <c r="J970" s="311"/>
    </row>
    <row r="972" spans="2:10" x14ac:dyDescent="0.2">
      <c r="B972" s="311"/>
      <c r="C972" s="311"/>
      <c r="D972" s="311"/>
      <c r="E972" s="36"/>
      <c r="F972" s="36"/>
      <c r="G972" s="36"/>
      <c r="H972" s="36"/>
      <c r="I972" s="36"/>
      <c r="J972" s="311"/>
    </row>
    <row r="974" spans="2:10" x14ac:dyDescent="0.2">
      <c r="B974" s="311"/>
      <c r="C974" s="311"/>
      <c r="D974" s="311"/>
      <c r="E974" s="36"/>
      <c r="F974" s="36"/>
      <c r="G974" s="36"/>
      <c r="H974" s="36"/>
      <c r="I974" s="36"/>
      <c r="J974" s="311"/>
    </row>
    <row r="976" spans="2:10" x14ac:dyDescent="0.2">
      <c r="B976" s="311"/>
      <c r="C976" s="311"/>
      <c r="D976" s="311"/>
      <c r="E976" s="36"/>
      <c r="F976" s="36"/>
      <c r="G976" s="36"/>
      <c r="H976" s="36"/>
      <c r="I976" s="36"/>
      <c r="J976" s="311"/>
    </row>
    <row r="978" spans="2:10" x14ac:dyDescent="0.2">
      <c r="B978" s="311"/>
      <c r="C978" s="311"/>
      <c r="D978" s="311"/>
      <c r="E978" s="36"/>
      <c r="F978" s="36"/>
      <c r="G978" s="36"/>
      <c r="H978" s="36"/>
      <c r="I978" s="36"/>
      <c r="J978" s="311"/>
    </row>
    <row r="980" spans="2:10" x14ac:dyDescent="0.2">
      <c r="B980" s="311"/>
      <c r="C980" s="311"/>
      <c r="D980" s="311"/>
      <c r="E980" s="36"/>
      <c r="F980" s="36"/>
      <c r="G980" s="36"/>
      <c r="H980" s="36"/>
      <c r="I980" s="36"/>
      <c r="J980" s="311"/>
    </row>
    <row r="982" spans="2:10" x14ac:dyDescent="0.2">
      <c r="B982" s="311"/>
      <c r="C982" s="311"/>
      <c r="D982" s="311"/>
      <c r="E982" s="36"/>
      <c r="F982" s="36"/>
      <c r="G982" s="36"/>
      <c r="H982" s="36"/>
      <c r="I982" s="36"/>
      <c r="J982" s="311"/>
    </row>
    <row r="984" spans="2:10" x14ac:dyDescent="0.2">
      <c r="B984" s="311"/>
      <c r="C984" s="311"/>
      <c r="D984" s="311"/>
      <c r="E984" s="36"/>
      <c r="F984" s="36"/>
      <c r="G984" s="36"/>
      <c r="H984" s="36"/>
      <c r="I984" s="36"/>
      <c r="J984" s="311"/>
    </row>
    <row r="986" spans="2:10" x14ac:dyDescent="0.2">
      <c r="B986" s="311"/>
      <c r="C986" s="311"/>
      <c r="D986" s="311"/>
      <c r="E986" s="36"/>
      <c r="F986" s="36"/>
      <c r="G986" s="36"/>
      <c r="H986" s="36"/>
      <c r="I986" s="36"/>
      <c r="J986" s="311"/>
    </row>
    <row r="988" spans="2:10" x14ac:dyDescent="0.2">
      <c r="B988" s="311"/>
      <c r="C988" s="311"/>
      <c r="D988" s="311"/>
      <c r="E988" s="36"/>
      <c r="F988" s="36"/>
      <c r="G988" s="36"/>
      <c r="H988" s="36"/>
      <c r="I988" s="36"/>
      <c r="J988" s="311"/>
    </row>
    <row r="990" spans="2:10" x14ac:dyDescent="0.2">
      <c r="B990" s="311"/>
      <c r="C990" s="311"/>
      <c r="D990" s="311"/>
      <c r="E990" s="36"/>
      <c r="F990" s="36"/>
      <c r="G990" s="36"/>
      <c r="H990" s="36"/>
      <c r="I990" s="36"/>
      <c r="J990" s="311"/>
    </row>
    <row r="992" spans="2:10" x14ac:dyDescent="0.2">
      <c r="B992" s="311"/>
      <c r="C992" s="311"/>
      <c r="D992" s="311"/>
      <c r="E992" s="36"/>
      <c r="F992" s="36"/>
      <c r="G992" s="36"/>
      <c r="H992" s="36"/>
      <c r="I992" s="36"/>
      <c r="J992" s="311"/>
    </row>
    <row r="994" spans="2:10" x14ac:dyDescent="0.2">
      <c r="B994" s="311"/>
      <c r="C994" s="311"/>
      <c r="D994" s="311"/>
      <c r="E994" s="36"/>
      <c r="F994" s="36"/>
      <c r="G994" s="36"/>
      <c r="H994" s="36"/>
      <c r="I994" s="36"/>
      <c r="J994" s="311"/>
    </row>
    <row r="996" spans="2:10" x14ac:dyDescent="0.2">
      <c r="B996" s="311"/>
      <c r="C996" s="311"/>
      <c r="D996" s="311"/>
      <c r="E996" s="36"/>
      <c r="F996" s="36"/>
      <c r="G996" s="36"/>
      <c r="H996" s="36"/>
      <c r="I996" s="36"/>
      <c r="J996" s="311"/>
    </row>
    <row r="998" spans="2:10" x14ac:dyDescent="0.2">
      <c r="B998" s="311"/>
      <c r="C998" s="311"/>
      <c r="D998" s="311"/>
      <c r="E998" s="36"/>
      <c r="F998" s="36"/>
      <c r="G998" s="36"/>
      <c r="H998" s="36"/>
      <c r="I998" s="36"/>
      <c r="J998" s="311"/>
    </row>
    <row r="1000" spans="2:10" x14ac:dyDescent="0.2">
      <c r="B1000" s="311"/>
      <c r="C1000" s="311"/>
      <c r="D1000" s="311"/>
      <c r="E1000" s="36"/>
      <c r="F1000" s="36"/>
      <c r="G1000" s="36"/>
      <c r="H1000" s="36"/>
      <c r="I1000" s="36"/>
      <c r="J1000" s="311"/>
    </row>
    <row r="1002" spans="2:10" x14ac:dyDescent="0.2">
      <c r="B1002" s="311"/>
      <c r="C1002" s="311"/>
      <c r="D1002" s="311"/>
      <c r="E1002" s="36"/>
      <c r="F1002" s="36"/>
      <c r="G1002" s="36"/>
      <c r="H1002" s="36"/>
      <c r="I1002" s="36"/>
      <c r="J1002" s="311"/>
    </row>
    <row r="1004" spans="2:10" x14ac:dyDescent="0.2">
      <c r="B1004" s="311"/>
      <c r="C1004" s="311"/>
      <c r="D1004" s="311"/>
      <c r="E1004" s="36"/>
      <c r="F1004" s="36"/>
      <c r="G1004" s="36"/>
      <c r="H1004" s="36"/>
      <c r="I1004" s="36"/>
      <c r="J1004" s="311"/>
    </row>
    <row r="1006" spans="2:10" x14ac:dyDescent="0.2">
      <c r="B1006" s="311"/>
      <c r="C1006" s="311"/>
      <c r="D1006" s="311"/>
      <c r="E1006" s="36"/>
      <c r="F1006" s="36"/>
      <c r="G1006" s="36"/>
      <c r="H1006" s="36"/>
      <c r="I1006" s="36"/>
      <c r="J1006" s="311"/>
    </row>
    <row r="1008" spans="2:10" x14ac:dyDescent="0.2">
      <c r="B1008" s="311"/>
      <c r="C1008" s="311"/>
      <c r="D1008" s="311"/>
      <c r="E1008" s="36"/>
      <c r="F1008" s="36"/>
      <c r="G1008" s="36"/>
      <c r="H1008" s="36"/>
      <c r="I1008" s="36"/>
      <c r="J1008" s="311"/>
    </row>
    <row r="1010" spans="2:10" x14ac:dyDescent="0.2">
      <c r="B1010" s="311"/>
      <c r="C1010" s="311"/>
      <c r="D1010" s="311"/>
      <c r="E1010" s="36"/>
      <c r="F1010" s="36"/>
      <c r="G1010" s="36"/>
      <c r="H1010" s="36"/>
      <c r="I1010" s="36"/>
      <c r="J1010" s="311"/>
    </row>
    <row r="1012" spans="2:10" x14ac:dyDescent="0.2">
      <c r="B1012" s="311"/>
      <c r="C1012" s="311"/>
      <c r="D1012" s="311"/>
      <c r="E1012" s="36"/>
      <c r="F1012" s="36"/>
      <c r="G1012" s="36"/>
      <c r="H1012" s="36"/>
      <c r="I1012" s="36"/>
      <c r="J1012" s="311"/>
    </row>
    <row r="1014" spans="2:10" x14ac:dyDescent="0.2">
      <c r="B1014" s="311"/>
      <c r="C1014" s="311"/>
      <c r="D1014" s="311"/>
      <c r="E1014" s="36"/>
      <c r="F1014" s="36"/>
      <c r="G1014" s="36"/>
      <c r="H1014" s="36"/>
      <c r="I1014" s="36"/>
      <c r="J1014" s="311"/>
    </row>
    <row r="1016" spans="2:10" x14ac:dyDescent="0.2">
      <c r="B1016" s="311"/>
      <c r="C1016" s="311"/>
      <c r="D1016" s="311"/>
      <c r="E1016" s="36"/>
      <c r="F1016" s="36"/>
      <c r="G1016" s="36"/>
      <c r="H1016" s="36"/>
      <c r="I1016" s="36"/>
      <c r="J1016" s="311"/>
    </row>
    <row r="1018" spans="2:10" x14ac:dyDescent="0.2">
      <c r="B1018" s="311"/>
      <c r="C1018" s="311"/>
      <c r="D1018" s="311"/>
      <c r="E1018" s="36"/>
      <c r="F1018" s="36"/>
      <c r="G1018" s="36"/>
      <c r="H1018" s="36"/>
      <c r="I1018" s="36"/>
      <c r="J1018" s="311"/>
    </row>
    <row r="1020" spans="2:10" x14ac:dyDescent="0.2">
      <c r="B1020" s="311"/>
      <c r="C1020" s="311"/>
      <c r="D1020" s="311"/>
      <c r="E1020" s="36"/>
      <c r="F1020" s="36"/>
      <c r="G1020" s="36"/>
      <c r="H1020" s="36"/>
      <c r="I1020" s="36"/>
      <c r="J1020" s="311"/>
    </row>
    <row r="1022" spans="2:10" x14ac:dyDescent="0.2">
      <c r="B1022" s="311"/>
      <c r="C1022" s="311"/>
      <c r="D1022" s="311"/>
      <c r="E1022" s="36"/>
      <c r="F1022" s="36"/>
      <c r="G1022" s="36"/>
      <c r="H1022" s="36"/>
      <c r="I1022" s="36"/>
      <c r="J1022" s="311"/>
    </row>
    <row r="1024" spans="2:10" x14ac:dyDescent="0.2">
      <c r="B1024" s="311"/>
      <c r="C1024" s="311"/>
      <c r="D1024" s="311"/>
      <c r="E1024" s="36"/>
      <c r="F1024" s="36"/>
      <c r="G1024" s="36"/>
      <c r="H1024" s="36"/>
      <c r="I1024" s="36"/>
      <c r="J1024" s="311"/>
    </row>
    <row r="1026" spans="2:10" x14ac:dyDescent="0.2">
      <c r="B1026" s="311"/>
      <c r="C1026" s="311"/>
      <c r="D1026" s="311"/>
      <c r="E1026" s="36"/>
      <c r="F1026" s="36"/>
      <c r="G1026" s="36"/>
      <c r="H1026" s="36"/>
      <c r="I1026" s="36"/>
      <c r="J1026" s="311"/>
    </row>
    <row r="1028" spans="2:10" x14ac:dyDescent="0.2">
      <c r="B1028" s="311"/>
      <c r="C1028" s="311"/>
      <c r="D1028" s="311"/>
      <c r="E1028" s="36"/>
      <c r="F1028" s="36"/>
      <c r="G1028" s="36"/>
      <c r="H1028" s="36"/>
      <c r="I1028" s="36"/>
      <c r="J1028" s="311"/>
    </row>
    <row r="1030" spans="2:10" x14ac:dyDescent="0.2">
      <c r="B1030" s="311"/>
      <c r="C1030" s="311"/>
      <c r="D1030" s="311"/>
      <c r="E1030" s="36"/>
      <c r="F1030" s="36"/>
      <c r="G1030" s="36"/>
      <c r="H1030" s="36"/>
      <c r="I1030" s="36"/>
      <c r="J1030" s="311"/>
    </row>
    <row r="1032" spans="2:10" x14ac:dyDescent="0.2">
      <c r="B1032" s="311"/>
      <c r="C1032" s="311"/>
      <c r="D1032" s="311"/>
      <c r="E1032" s="36"/>
      <c r="F1032" s="36"/>
      <c r="G1032" s="36"/>
      <c r="H1032" s="36"/>
      <c r="I1032" s="36"/>
      <c r="J1032" s="311"/>
    </row>
    <row r="1034" spans="2:10" x14ac:dyDescent="0.2">
      <c r="B1034" s="311"/>
      <c r="C1034" s="311"/>
      <c r="D1034" s="311"/>
      <c r="E1034" s="36"/>
      <c r="F1034" s="36"/>
      <c r="G1034" s="36"/>
      <c r="H1034" s="36"/>
      <c r="I1034" s="36"/>
      <c r="J1034" s="311"/>
    </row>
    <row r="1036" spans="2:10" x14ac:dyDescent="0.2">
      <c r="B1036" s="311"/>
      <c r="C1036" s="311"/>
      <c r="D1036" s="311"/>
      <c r="E1036" s="36"/>
      <c r="F1036" s="36"/>
      <c r="G1036" s="36"/>
      <c r="H1036" s="36"/>
      <c r="I1036" s="36"/>
      <c r="J1036" s="311"/>
    </row>
    <row r="1038" spans="2:10" x14ac:dyDescent="0.2">
      <c r="B1038" s="311"/>
      <c r="C1038" s="311"/>
      <c r="D1038" s="311"/>
      <c r="E1038" s="36"/>
      <c r="F1038" s="36"/>
      <c r="G1038" s="36"/>
      <c r="H1038" s="36"/>
      <c r="I1038" s="36"/>
      <c r="J1038" s="311"/>
    </row>
    <row r="1040" spans="2:10" x14ac:dyDescent="0.2">
      <c r="B1040" s="311"/>
      <c r="C1040" s="311"/>
      <c r="D1040" s="311"/>
      <c r="E1040" s="36"/>
      <c r="F1040" s="36"/>
      <c r="G1040" s="36"/>
      <c r="H1040" s="36"/>
      <c r="I1040" s="36"/>
      <c r="J1040" s="311"/>
    </row>
    <row r="1042" spans="2:10" x14ac:dyDescent="0.2">
      <c r="B1042" s="311"/>
      <c r="C1042" s="311"/>
      <c r="D1042" s="311"/>
      <c r="E1042" s="36"/>
      <c r="F1042" s="36"/>
      <c r="G1042" s="36"/>
      <c r="H1042" s="36"/>
      <c r="I1042" s="36"/>
      <c r="J1042" s="311"/>
    </row>
    <row r="1044" spans="2:10" x14ac:dyDescent="0.2">
      <c r="B1044" s="311"/>
      <c r="C1044" s="311"/>
      <c r="D1044" s="311"/>
      <c r="E1044" s="36"/>
      <c r="F1044" s="36"/>
      <c r="G1044" s="36"/>
      <c r="H1044" s="36"/>
      <c r="I1044" s="36"/>
      <c r="J1044" s="311"/>
    </row>
    <row r="1046" spans="2:10" x14ac:dyDescent="0.2">
      <c r="B1046" s="311"/>
      <c r="C1046" s="311"/>
      <c r="D1046" s="311"/>
      <c r="E1046" s="36"/>
      <c r="F1046" s="36"/>
      <c r="G1046" s="36"/>
      <c r="H1046" s="36"/>
      <c r="I1046" s="36"/>
      <c r="J1046" s="311"/>
    </row>
    <row r="1048" spans="2:10" x14ac:dyDescent="0.2">
      <c r="B1048" s="311"/>
      <c r="C1048" s="311"/>
      <c r="D1048" s="311"/>
      <c r="E1048" s="36"/>
      <c r="F1048" s="36"/>
      <c r="G1048" s="36"/>
      <c r="H1048" s="36"/>
      <c r="I1048" s="36"/>
      <c r="J1048" s="311"/>
    </row>
    <row r="1050" spans="2:10" x14ac:dyDescent="0.2">
      <c r="B1050" s="311"/>
      <c r="C1050" s="311"/>
      <c r="D1050" s="311"/>
      <c r="E1050" s="36"/>
      <c r="F1050" s="36"/>
      <c r="G1050" s="36"/>
      <c r="H1050" s="36"/>
      <c r="I1050" s="36"/>
      <c r="J1050" s="311"/>
    </row>
    <row r="1052" spans="2:10" x14ac:dyDescent="0.2">
      <c r="B1052" s="311"/>
      <c r="C1052" s="311"/>
      <c r="D1052" s="311"/>
      <c r="E1052" s="36"/>
      <c r="F1052" s="36"/>
      <c r="G1052" s="36"/>
      <c r="H1052" s="36"/>
      <c r="I1052" s="36"/>
      <c r="J1052" s="311"/>
    </row>
    <row r="1054" spans="2:10" x14ac:dyDescent="0.2">
      <c r="B1054" s="311"/>
      <c r="C1054" s="311"/>
      <c r="D1054" s="311"/>
      <c r="E1054" s="36"/>
      <c r="F1054" s="36"/>
      <c r="G1054" s="36"/>
      <c r="H1054" s="36"/>
      <c r="I1054" s="36"/>
      <c r="J1054" s="311"/>
    </row>
    <row r="1056" spans="2:10" x14ac:dyDescent="0.2">
      <c r="B1056" s="311"/>
      <c r="C1056" s="311"/>
      <c r="D1056" s="311"/>
      <c r="E1056" s="36"/>
      <c r="F1056" s="36"/>
      <c r="G1056" s="36"/>
      <c r="H1056" s="36"/>
      <c r="I1056" s="36"/>
      <c r="J1056" s="311"/>
    </row>
    <row r="1058" spans="2:10" x14ac:dyDescent="0.2">
      <c r="B1058" s="311"/>
      <c r="C1058" s="311"/>
      <c r="D1058" s="311"/>
      <c r="E1058" s="36"/>
      <c r="F1058" s="36"/>
      <c r="G1058" s="36"/>
      <c r="H1058" s="36"/>
      <c r="I1058" s="36"/>
      <c r="J1058" s="311"/>
    </row>
    <row r="1060" spans="2:10" x14ac:dyDescent="0.2">
      <c r="B1060" s="311"/>
      <c r="C1060" s="311"/>
      <c r="D1060" s="311"/>
      <c r="E1060" s="36"/>
      <c r="F1060" s="36"/>
      <c r="G1060" s="36"/>
      <c r="H1060" s="36"/>
      <c r="I1060" s="36"/>
      <c r="J1060" s="311"/>
    </row>
    <row r="1062" spans="2:10" x14ac:dyDescent="0.2">
      <c r="B1062" s="311"/>
      <c r="C1062" s="311"/>
      <c r="D1062" s="311"/>
      <c r="E1062" s="36"/>
      <c r="F1062" s="36"/>
      <c r="G1062" s="36"/>
      <c r="H1062" s="36"/>
      <c r="I1062" s="36"/>
      <c r="J1062" s="311"/>
    </row>
    <row r="1064" spans="2:10" x14ac:dyDescent="0.2">
      <c r="B1064" s="311"/>
      <c r="C1064" s="311"/>
      <c r="D1064" s="311"/>
      <c r="E1064" s="36"/>
      <c r="F1064" s="36"/>
      <c r="G1064" s="36"/>
      <c r="H1064" s="36"/>
      <c r="I1064" s="36"/>
      <c r="J1064" s="311"/>
    </row>
    <row r="1066" spans="2:10" x14ac:dyDescent="0.2">
      <c r="B1066" s="311"/>
      <c r="C1066" s="311"/>
      <c r="D1066" s="311"/>
      <c r="E1066" s="36"/>
      <c r="F1066" s="36"/>
      <c r="G1066" s="36"/>
      <c r="H1066" s="36"/>
      <c r="I1066" s="36"/>
      <c r="J1066" s="311"/>
    </row>
    <row r="1068" spans="2:10" x14ac:dyDescent="0.2">
      <c r="B1068" s="311"/>
      <c r="C1068" s="311"/>
      <c r="D1068" s="311"/>
      <c r="E1068" s="36"/>
      <c r="F1068" s="36"/>
      <c r="G1068" s="36"/>
      <c r="H1068" s="36"/>
      <c r="I1068" s="36"/>
      <c r="J1068" s="311"/>
    </row>
    <row r="1070" spans="2:10" x14ac:dyDescent="0.2">
      <c r="B1070" s="311"/>
      <c r="C1070" s="311"/>
      <c r="D1070" s="311"/>
      <c r="E1070" s="36"/>
      <c r="F1070" s="36"/>
      <c r="G1070" s="36"/>
      <c r="H1070" s="36"/>
      <c r="I1070" s="36"/>
      <c r="J1070" s="311"/>
    </row>
    <row r="1072" spans="2:10" x14ac:dyDescent="0.2">
      <c r="B1072" s="311"/>
      <c r="C1072" s="311"/>
      <c r="D1072" s="311"/>
      <c r="E1072" s="36"/>
      <c r="F1072" s="36"/>
      <c r="G1072" s="36"/>
      <c r="H1072" s="36"/>
      <c r="I1072" s="36"/>
      <c r="J1072" s="311"/>
    </row>
    <row r="1074" spans="2:10" x14ac:dyDescent="0.2">
      <c r="B1074" s="311"/>
      <c r="C1074" s="311"/>
      <c r="D1074" s="311"/>
      <c r="E1074" s="36"/>
      <c r="F1074" s="36"/>
      <c r="G1074" s="36"/>
      <c r="H1074" s="36"/>
      <c r="I1074" s="36"/>
      <c r="J1074" s="311"/>
    </row>
  </sheetData>
  <sheetProtection algorithmName="SHA-512" hashValue="zH7ovuf9slAykDiB+Ijx101tzKUhMkxauQZM669twvKbfj9KeOy1GvkjrynursegpbQVpJkSnpVERedYqb3oHA==" saltValue="At+MeMCEPDBXFXPPpXwoWQ==" spinCount="100000" sheet="1" objects="1" scenarios="1"/>
  <mergeCells count="1">
    <mergeCell ref="A1:J1"/>
  </mergeCells>
  <phoneticPr fontId="19" type="noConversion"/>
  <conditionalFormatting sqref="G896">
    <cfRule type="cellIs" dxfId="736" priority="426" operator="lessThan">
      <formula>$J$932*0.85</formula>
    </cfRule>
  </conditionalFormatting>
  <conditionalFormatting sqref="G892">
    <cfRule type="cellIs" dxfId="735" priority="425" operator="lessThan">
      <formula>$J$918*0.85</formula>
    </cfRule>
  </conditionalFormatting>
  <conditionalFormatting sqref="G888">
    <cfRule type="cellIs" dxfId="734" priority="427" operator="lessThan">
      <formula>$J$934*0.85</formula>
    </cfRule>
  </conditionalFormatting>
  <conditionalFormatting sqref="G886">
    <cfRule type="cellIs" dxfId="733" priority="423" operator="lessThan">
      <formula>$J$932*0.85</formula>
    </cfRule>
  </conditionalFormatting>
  <conditionalFormatting sqref="G884">
    <cfRule type="cellIs" dxfId="732" priority="422" operator="lessThan">
      <formula>$J$926*0.85</formula>
    </cfRule>
  </conditionalFormatting>
  <conditionalFormatting sqref="G880">
    <cfRule type="cellIs" dxfId="731" priority="421" operator="lessThan">
      <formula>$J$926*0.85</formula>
    </cfRule>
  </conditionalFormatting>
  <conditionalFormatting sqref="G878">
    <cfRule type="cellIs" dxfId="730" priority="420" operator="lessThan">
      <formula>$J$920*0.85</formula>
    </cfRule>
  </conditionalFormatting>
  <conditionalFormatting sqref="G876">
    <cfRule type="cellIs" dxfId="729" priority="419" operator="lessThan">
      <formula>$J$922*0.85</formula>
    </cfRule>
  </conditionalFormatting>
  <conditionalFormatting sqref="G872">
    <cfRule type="cellIs" dxfId="728" priority="418" operator="lessThan">
      <formula>$J$908*0.85</formula>
    </cfRule>
  </conditionalFormatting>
  <conditionalFormatting sqref="G870">
    <cfRule type="cellIs" dxfId="727" priority="417" operator="lessThan">
      <formula>$J$902*0.85</formula>
    </cfRule>
  </conditionalFormatting>
  <conditionalFormatting sqref="G868">
    <cfRule type="cellIs" dxfId="726" priority="416" operator="lessThan">
      <formula>$J$896*0.85</formula>
    </cfRule>
  </conditionalFormatting>
  <conditionalFormatting sqref="G866">
    <cfRule type="cellIs" dxfId="725" priority="415" operator="lessThan">
      <formula>$J$912*0.85</formula>
    </cfRule>
  </conditionalFormatting>
  <conditionalFormatting sqref="G864">
    <cfRule type="cellIs" dxfId="724" priority="414" operator="lessThan">
      <formula>$J$910*0.85</formula>
    </cfRule>
  </conditionalFormatting>
  <conditionalFormatting sqref="G860">
    <cfRule type="cellIs" dxfId="723" priority="413" operator="lessThan">
      <formula>$J$900*0.85</formula>
    </cfRule>
  </conditionalFormatting>
  <conditionalFormatting sqref="G858">
    <cfRule type="cellIs" dxfId="722" priority="412" operator="lessThan">
      <formula>$J$904*0.85</formula>
    </cfRule>
  </conditionalFormatting>
  <conditionalFormatting sqref="G854">
    <cfRule type="cellIs" dxfId="721" priority="411" operator="lessThan">
      <formula>$J$890*0.85</formula>
    </cfRule>
  </conditionalFormatting>
  <conditionalFormatting sqref="G846">
    <cfRule type="cellIs" dxfId="720" priority="410" operator="lessThan">
      <formula>$J$860*0.85</formula>
    </cfRule>
  </conditionalFormatting>
  <conditionalFormatting sqref="G842">
    <cfRule type="cellIs" dxfId="719" priority="409" operator="lessThan">
      <formula>$J$888*0.85</formula>
    </cfRule>
  </conditionalFormatting>
  <conditionalFormatting sqref="G840">
    <cfRule type="cellIs" dxfId="718" priority="408" operator="lessThan">
      <formula>$J$886*0.85</formula>
    </cfRule>
  </conditionalFormatting>
  <conditionalFormatting sqref="G836">
    <cfRule type="cellIs" dxfId="717" priority="407" operator="lessThan">
      <formula>$J$882*0.85</formula>
    </cfRule>
  </conditionalFormatting>
  <conditionalFormatting sqref="G832">
    <cfRule type="cellIs" dxfId="716" priority="406" operator="lessThan">
      <formula>$J$868*0.85</formula>
    </cfRule>
  </conditionalFormatting>
  <conditionalFormatting sqref="G812">
    <cfRule type="cellIs" dxfId="715" priority="405" operator="lessThan">
      <formula>$J$852*0.85</formula>
    </cfRule>
  </conditionalFormatting>
  <conditionalFormatting sqref="G808">
    <cfRule type="cellIs" dxfId="714" priority="404" operator="lessThan">
      <formula>$J$838*0.85</formula>
    </cfRule>
  </conditionalFormatting>
  <conditionalFormatting sqref="G806">
    <cfRule type="cellIs" dxfId="713" priority="403" operator="lessThan">
      <formula>$J$832*0.85</formula>
    </cfRule>
  </conditionalFormatting>
  <conditionalFormatting sqref="G804">
    <cfRule type="cellIs" dxfId="712" priority="402" operator="lessThan">
      <formula>$J$826*0.85</formula>
    </cfRule>
  </conditionalFormatting>
  <conditionalFormatting sqref="G800">
    <cfRule type="cellIs" dxfId="711" priority="401" operator="lessThan">
      <formula>$J$840*0.85</formula>
    </cfRule>
  </conditionalFormatting>
  <conditionalFormatting sqref="G798">
    <cfRule type="cellIs" dxfId="710" priority="400" operator="lessThan">
      <formula>$J$844*0.85</formula>
    </cfRule>
  </conditionalFormatting>
  <conditionalFormatting sqref="G796">
    <cfRule type="cellIs" dxfId="709" priority="399" operator="lessThan">
      <formula>$J$842*0.85</formula>
    </cfRule>
  </conditionalFormatting>
  <conditionalFormatting sqref="G792">
    <cfRule type="cellIs" dxfId="708" priority="398" operator="lessThan">
      <formula>$J$838*0.85</formula>
    </cfRule>
  </conditionalFormatting>
  <conditionalFormatting sqref="G790">
    <cfRule type="cellIs" dxfId="707" priority="397" operator="lessThan">
      <formula>$J$832*0.85</formula>
    </cfRule>
  </conditionalFormatting>
  <conditionalFormatting sqref="G788">
    <cfRule type="cellIs" dxfId="706" priority="396" operator="lessThan">
      <formula>$J$826*0.85</formula>
    </cfRule>
  </conditionalFormatting>
  <conditionalFormatting sqref="G786">
    <cfRule type="cellIs" dxfId="705" priority="428" operator="lessThan">
      <formula>$J$820*0.85</formula>
    </cfRule>
  </conditionalFormatting>
  <conditionalFormatting sqref="G784">
    <cfRule type="cellIs" dxfId="704" priority="429" operator="lessThan">
      <formula>$J$814*0.85</formula>
    </cfRule>
  </conditionalFormatting>
  <conditionalFormatting sqref="G780">
    <cfRule type="cellIs" dxfId="703" priority="430" operator="lessThan">
      <formula>$J$802*0.85</formula>
    </cfRule>
  </conditionalFormatting>
  <conditionalFormatting sqref="G782">
    <cfRule type="cellIs" dxfId="702" priority="431" operator="lessThan">
      <formula>$J$808*0.85</formula>
    </cfRule>
  </conditionalFormatting>
  <conditionalFormatting sqref="G778">
    <cfRule type="cellIs" dxfId="701" priority="432" operator="lessThan">
      <formula>$J$796*0.85</formula>
    </cfRule>
  </conditionalFormatting>
  <conditionalFormatting sqref="G776">
    <cfRule type="cellIs" dxfId="700" priority="433" operator="lessThan">
      <formula>$J$822*0.85</formula>
    </cfRule>
  </conditionalFormatting>
  <conditionalFormatting sqref="G774">
    <cfRule type="cellIs" dxfId="699" priority="434" operator="lessThan">
      <formula>$J$816*0.85</formula>
    </cfRule>
  </conditionalFormatting>
  <conditionalFormatting sqref="G756">
    <cfRule type="cellIs" dxfId="698" priority="388" operator="lessThan">
      <formula>$J$802*0.85</formula>
    </cfRule>
  </conditionalFormatting>
  <conditionalFormatting sqref="G754">
    <cfRule type="cellIs" dxfId="697" priority="387" operator="lessThan">
      <formula>$J$796*0.85</formula>
    </cfRule>
  </conditionalFormatting>
  <conditionalFormatting sqref="G728">
    <cfRule type="cellIs" dxfId="696" priority="385" operator="lessThan">
      <formula>$J$774*0.85</formula>
    </cfRule>
  </conditionalFormatting>
  <conditionalFormatting sqref="G726">
    <cfRule type="cellIs" dxfId="695" priority="384" operator="lessThan">
      <formula>$J$768*0.85</formula>
    </cfRule>
  </conditionalFormatting>
  <conditionalFormatting sqref="G718">
    <cfRule type="cellIs" dxfId="694" priority="383" operator="lessThan">
      <formula>$J$746*0.85</formula>
    </cfRule>
  </conditionalFormatting>
  <conditionalFormatting sqref="G704">
    <cfRule type="cellIs" dxfId="693" priority="382" operator="lessThan">
      <formula>$J$738*0.85</formula>
    </cfRule>
  </conditionalFormatting>
  <conditionalFormatting sqref="G702">
    <cfRule type="cellIs" dxfId="692" priority="381" operator="lessThan">
      <formula>$J$732*0.85</formula>
    </cfRule>
  </conditionalFormatting>
  <conditionalFormatting sqref="G700">
    <cfRule type="cellIs" dxfId="691" priority="380" operator="lessThan">
      <formula>$J$746*0.85</formula>
    </cfRule>
  </conditionalFormatting>
  <conditionalFormatting sqref="G694">
    <cfRule type="cellIs" dxfId="690" priority="379" operator="lessThan">
      <formula>$J$740*0.85</formula>
    </cfRule>
  </conditionalFormatting>
  <conditionalFormatting sqref="G692">
    <cfRule type="cellIs" dxfId="689" priority="378" operator="lessThan">
      <formula>$J$734*0.85</formula>
    </cfRule>
  </conditionalFormatting>
  <conditionalFormatting sqref="G690">
    <cfRule type="cellIs" dxfId="688" priority="377" operator="lessThan">
      <formula>$J$728*0.85</formula>
    </cfRule>
  </conditionalFormatting>
  <conditionalFormatting sqref="G678">
    <cfRule type="cellIs" dxfId="687" priority="376" operator="lessThan">
      <formula>$J$718*0.85</formula>
    </cfRule>
  </conditionalFormatting>
  <conditionalFormatting sqref="G676">
    <cfRule type="cellIs" dxfId="686" priority="375" operator="lessThan">
      <formula>$J$722*0.85</formula>
    </cfRule>
  </conditionalFormatting>
  <conditionalFormatting sqref="G674">
    <cfRule type="cellIs" dxfId="685" priority="374" operator="lessThan">
      <formula>$J$716*0.85</formula>
    </cfRule>
  </conditionalFormatting>
  <conditionalFormatting sqref="G668">
    <cfRule type="cellIs" dxfId="684" priority="373" operator="lessThan">
      <formula>$J$714*0.85</formula>
    </cfRule>
  </conditionalFormatting>
  <conditionalFormatting sqref="G666">
    <cfRule type="cellIs" dxfId="683" priority="372" operator="lessThan">
      <formula>$J$708*0.85</formula>
    </cfRule>
  </conditionalFormatting>
  <conditionalFormatting sqref="G660">
    <cfRule type="cellIs" dxfId="682" priority="371" operator="lessThan">
      <formula>$J$686*0.85</formula>
    </cfRule>
  </conditionalFormatting>
  <conditionalFormatting sqref="G658">
    <cfRule type="cellIs" dxfId="681" priority="438" operator="lessThan">
      <formula>$J$680*0.85</formula>
    </cfRule>
  </conditionalFormatting>
  <conditionalFormatting sqref="G656 G644">
    <cfRule type="cellIs" dxfId="680" priority="439" operator="lessThan">
      <formula>$J$682*0.85</formula>
    </cfRule>
  </conditionalFormatting>
  <conditionalFormatting sqref="G654">
    <cfRule type="cellIs" dxfId="679" priority="440" operator="lessThan">
      <formula>$J$700*0.85</formula>
    </cfRule>
  </conditionalFormatting>
  <conditionalFormatting sqref="G652">
    <cfRule type="cellIs" dxfId="678" priority="441" operator="lessThan">
      <formula>$J$698*0.85</formula>
    </cfRule>
  </conditionalFormatting>
  <conditionalFormatting sqref="G650">
    <cfRule type="cellIs" dxfId="677" priority="442" operator="lessThan">
      <formula>$J$692*0.85</formula>
    </cfRule>
  </conditionalFormatting>
  <conditionalFormatting sqref="G648">
    <cfRule type="cellIs" dxfId="676" priority="443" operator="lessThan">
      <formula>$J$694*0.85</formula>
    </cfRule>
  </conditionalFormatting>
  <conditionalFormatting sqref="G646">
    <cfRule type="cellIs" dxfId="675" priority="444" operator="lessThan">
      <formula>$J$688*0.85</formula>
    </cfRule>
  </conditionalFormatting>
  <conditionalFormatting sqref="G642 G630">
    <cfRule type="cellIs" dxfId="674" priority="446" operator="lessThan">
      <formula>$J$676*0.85</formula>
    </cfRule>
  </conditionalFormatting>
  <conditionalFormatting sqref="G640">
    <cfRule type="cellIs" dxfId="673" priority="448" operator="lessThan">
      <formula>$J$670*0.85</formula>
    </cfRule>
  </conditionalFormatting>
  <conditionalFormatting sqref="G628">
    <cfRule type="cellIs" dxfId="672" priority="359" operator="lessThan">
      <formula>$J$674*0.85</formula>
    </cfRule>
  </conditionalFormatting>
  <conditionalFormatting sqref="G626">
    <cfRule type="cellIs" dxfId="671" priority="358" operator="lessThan">
      <formula>$J$668*0.85</formula>
    </cfRule>
  </conditionalFormatting>
  <conditionalFormatting sqref="G620">
    <cfRule type="cellIs" dxfId="670" priority="357" operator="lessThan">
      <formula>$J$666*0.85</formula>
    </cfRule>
  </conditionalFormatting>
  <conditionalFormatting sqref="G618">
    <cfRule type="cellIs" dxfId="669" priority="356" operator="lessThan">
      <formula>$J$664*0.85</formula>
    </cfRule>
  </conditionalFormatting>
  <conditionalFormatting sqref="G608">
    <cfRule type="cellIs" dxfId="668" priority="355" operator="lessThan">
      <formula>$J$642*0.85</formula>
    </cfRule>
  </conditionalFormatting>
  <conditionalFormatting sqref="G606">
    <cfRule type="cellIs" dxfId="667" priority="354" operator="lessThan">
      <formula>$J$636*0.85</formula>
    </cfRule>
  </conditionalFormatting>
  <conditionalFormatting sqref="G604">
    <cfRule type="cellIs" dxfId="666" priority="353" operator="lessThan">
      <formula>$J$650*0.85</formula>
    </cfRule>
  </conditionalFormatting>
  <conditionalFormatting sqref="G602">
    <cfRule type="cellIs" dxfId="665" priority="352" operator="lessThan">
      <formula>$J$644*0.85</formula>
    </cfRule>
  </conditionalFormatting>
  <conditionalFormatting sqref="G572">
    <cfRule type="cellIs" dxfId="664" priority="351" operator="lessThan">
      <formula>$J$618*0.85</formula>
    </cfRule>
  </conditionalFormatting>
  <conditionalFormatting sqref="G570">
    <cfRule type="cellIs" dxfId="663" priority="350" operator="lessThan">
      <formula>$J$612*0.85</formula>
    </cfRule>
  </conditionalFormatting>
  <conditionalFormatting sqref="G568">
    <cfRule type="cellIs" dxfId="662" priority="349" operator="lessThan">
      <formula>$J$606*0.85</formula>
    </cfRule>
  </conditionalFormatting>
  <conditionalFormatting sqref="G566">
    <cfRule type="cellIs" dxfId="661" priority="348" operator="lessThan">
      <formula>$J$600*0.85</formula>
    </cfRule>
  </conditionalFormatting>
  <conditionalFormatting sqref="G564">
    <cfRule type="cellIs" dxfId="660" priority="347" operator="lessThan">
      <formula>$J$594*0.85</formula>
    </cfRule>
  </conditionalFormatting>
  <conditionalFormatting sqref="G562 G552">
    <cfRule type="cellIs" dxfId="659" priority="346" operator="lessThan">
      <formula>$J$588*0.85</formula>
    </cfRule>
  </conditionalFormatting>
  <conditionalFormatting sqref="G560">
    <cfRule type="cellIs" dxfId="658" priority="345" operator="lessThan">
      <formula>$J$582*0.85</formula>
    </cfRule>
  </conditionalFormatting>
  <conditionalFormatting sqref="G558">
    <cfRule type="cellIs" dxfId="657" priority="344" operator="lessThan">
      <formula>$J$576*0.85</formula>
    </cfRule>
  </conditionalFormatting>
  <conditionalFormatting sqref="G554">
    <cfRule type="cellIs" dxfId="656" priority="343" operator="lessThan">
      <formula>$J$594*0.85</formula>
    </cfRule>
  </conditionalFormatting>
  <conditionalFormatting sqref="G548">
    <cfRule type="cellIs" dxfId="655" priority="452" operator="lessThan">
      <formula>$J$574*0.85</formula>
    </cfRule>
  </conditionalFormatting>
  <conditionalFormatting sqref="G538">
    <cfRule type="cellIs" dxfId="654" priority="340" operator="lessThan">
      <formula>$J$584*0.85</formula>
    </cfRule>
  </conditionalFormatting>
  <conditionalFormatting sqref="G502">
    <cfRule type="cellIs" dxfId="653" priority="339" operator="lessThan">
      <formula>$J$548*0.85</formula>
    </cfRule>
  </conditionalFormatting>
  <conditionalFormatting sqref="G500">
    <cfRule type="cellIs" dxfId="652" priority="338" operator="lessThan">
      <formula>$J$542*0.85</formula>
    </cfRule>
  </conditionalFormatting>
  <conditionalFormatting sqref="G498">
    <cfRule type="cellIs" dxfId="651" priority="337" operator="lessThan">
      <formula>$J$536*0.85</formula>
    </cfRule>
  </conditionalFormatting>
  <conditionalFormatting sqref="G496">
    <cfRule type="cellIs" dxfId="650" priority="336" operator="lessThan">
      <formula>$J$542*0.85</formula>
    </cfRule>
  </conditionalFormatting>
  <conditionalFormatting sqref="G494">
    <cfRule type="cellIs" dxfId="649" priority="335" operator="lessThan">
      <formula>$J$536*0.85</formula>
    </cfRule>
  </conditionalFormatting>
  <conditionalFormatting sqref="G492">
    <cfRule type="cellIs" dxfId="648" priority="334" operator="lessThan">
      <formula>$J$530*0.85</formula>
    </cfRule>
  </conditionalFormatting>
  <conditionalFormatting sqref="G490">
    <cfRule type="cellIs" dxfId="647" priority="333" operator="lessThan">
      <formula>$J$524*0.85</formula>
    </cfRule>
  </conditionalFormatting>
  <conditionalFormatting sqref="G488">
    <cfRule type="cellIs" dxfId="646" priority="332" operator="lessThan">
      <formula>$J$534*0.85</formula>
    </cfRule>
  </conditionalFormatting>
  <conditionalFormatting sqref="G486">
    <cfRule type="cellIs" dxfId="645" priority="331" operator="lessThan">
      <formula>$J$528*0.85</formula>
    </cfRule>
  </conditionalFormatting>
  <conditionalFormatting sqref="G484">
    <cfRule type="cellIs" dxfId="644" priority="330" operator="lessThan">
      <formula>$J$522*0.85</formula>
    </cfRule>
  </conditionalFormatting>
  <conditionalFormatting sqref="G482">
    <cfRule type="cellIs" dxfId="643" priority="329" operator="lessThan">
      <formula>$J$516*0.85</formula>
    </cfRule>
  </conditionalFormatting>
  <conditionalFormatting sqref="G480">
    <cfRule type="cellIs" dxfId="642" priority="328" operator="lessThan">
      <formula>$J$510*0.85</formula>
    </cfRule>
  </conditionalFormatting>
  <conditionalFormatting sqref="G479">
    <cfRule type="cellIs" dxfId="641" priority="327" operator="lessThan">
      <formula>$J$525*0.85</formula>
    </cfRule>
  </conditionalFormatting>
  <conditionalFormatting sqref="G477">
    <cfRule type="cellIs" dxfId="640" priority="326" operator="lessThan">
      <formula>$J$523*0.85</formula>
    </cfRule>
  </conditionalFormatting>
  <conditionalFormatting sqref="G467">
    <cfRule type="cellIs" dxfId="639" priority="325" operator="lessThan">
      <formula>$J$513*0.85</formula>
    </cfRule>
  </conditionalFormatting>
  <conditionalFormatting sqref="G465">
    <cfRule type="cellIs" dxfId="638" priority="324" operator="lessThan">
      <formula>$J$507*0.85</formula>
    </cfRule>
  </conditionalFormatting>
  <conditionalFormatting sqref="G463">
    <cfRule type="cellIs" dxfId="637" priority="323" operator="lessThan">
      <formula>$J$509*0.85</formula>
    </cfRule>
  </conditionalFormatting>
  <conditionalFormatting sqref="G461">
    <cfRule type="cellIs" dxfId="636" priority="322" operator="lessThan">
      <formula>$J$503*0.85</formula>
    </cfRule>
  </conditionalFormatting>
  <conditionalFormatting sqref="G451">
    <cfRule type="cellIs" dxfId="635" priority="321" operator="lessThan">
      <formula>$J$497*0.85</formula>
    </cfRule>
  </conditionalFormatting>
  <conditionalFormatting sqref="G449">
    <cfRule type="cellIs" dxfId="634" priority="320" operator="lessThan">
      <formula>$J$495*0.85</formula>
    </cfRule>
  </conditionalFormatting>
  <conditionalFormatting sqref="G445">
    <cfRule type="cellIs" dxfId="633" priority="319" operator="lessThan">
      <formula>$J$481*0.85</formula>
    </cfRule>
  </conditionalFormatting>
  <conditionalFormatting sqref="G443">
    <cfRule type="cellIs" dxfId="632" priority="318" operator="lessThan">
      <formula>$J$475*0.85</formula>
    </cfRule>
  </conditionalFormatting>
  <conditionalFormatting sqref="G439">
    <cfRule type="cellIs" dxfId="631" priority="317" operator="lessThan">
      <formula>$J$485*0.85</formula>
    </cfRule>
  </conditionalFormatting>
  <conditionalFormatting sqref="G437">
    <cfRule type="cellIs" dxfId="630" priority="316" operator="lessThan">
      <formula>$J$483*0.85</formula>
    </cfRule>
  </conditionalFormatting>
  <conditionalFormatting sqref="G435">
    <cfRule type="cellIs" dxfId="629" priority="315" operator="lessThan">
      <formula>$J$481*0.85</formula>
    </cfRule>
  </conditionalFormatting>
  <conditionalFormatting sqref="G433">
    <cfRule type="cellIs" dxfId="628" priority="314" operator="lessThan">
      <formula>$J$479*0.85</formula>
    </cfRule>
  </conditionalFormatting>
  <conditionalFormatting sqref="G431">
    <cfRule type="cellIs" dxfId="627" priority="313" operator="lessThan">
      <formula>$J$473*0.85</formula>
    </cfRule>
  </conditionalFormatting>
  <conditionalFormatting sqref="G429">
    <cfRule type="cellIs" dxfId="626" priority="312" operator="lessThan">
      <formula>$J$467*0.85</formula>
    </cfRule>
  </conditionalFormatting>
  <conditionalFormatting sqref="G427">
    <cfRule type="cellIs" dxfId="625" priority="311" operator="lessThan">
      <formula>$J$461*0.85</formula>
    </cfRule>
  </conditionalFormatting>
  <conditionalFormatting sqref="G425">
    <cfRule type="cellIs" dxfId="624" priority="310" operator="lessThan">
      <formula>$J$471*0.85</formula>
    </cfRule>
  </conditionalFormatting>
  <conditionalFormatting sqref="G423">
    <cfRule type="cellIs" dxfId="623" priority="309" operator="lessThan">
      <formula>$J$469*0.85</formula>
    </cfRule>
  </conditionalFormatting>
  <conditionalFormatting sqref="G421">
    <cfRule type="cellIs" dxfId="622" priority="308" operator="lessThan">
      <formula>$J$463*0.85</formula>
    </cfRule>
  </conditionalFormatting>
  <conditionalFormatting sqref="G419">
    <cfRule type="cellIs" dxfId="621" priority="307" operator="lessThan">
      <formula>$J$465*0.85</formula>
    </cfRule>
  </conditionalFormatting>
  <conditionalFormatting sqref="G417">
    <cfRule type="cellIs" dxfId="620" priority="306" operator="lessThan">
      <formula>$J$459*0.85</formula>
    </cfRule>
  </conditionalFormatting>
  <conditionalFormatting sqref="G415">
    <cfRule type="cellIs" dxfId="619" priority="305" operator="lessThan">
      <formula>$J$461*0.85</formula>
    </cfRule>
  </conditionalFormatting>
  <conditionalFormatting sqref="G413">
    <cfRule type="cellIs" dxfId="618" priority="304" operator="lessThan">
      <formula>$J$455*0.85</formula>
    </cfRule>
  </conditionalFormatting>
  <conditionalFormatting sqref="G411">
    <cfRule type="cellIs" dxfId="617" priority="303" operator="lessThan">
      <formula>$J$457*0.85</formula>
    </cfRule>
  </conditionalFormatting>
  <conditionalFormatting sqref="G409">
    <cfRule type="cellIs" dxfId="616" priority="302" operator="lessThan">
      <formula>$J$451*0.85</formula>
    </cfRule>
  </conditionalFormatting>
  <conditionalFormatting sqref="G405">
    <cfRule type="cellIs" dxfId="615" priority="301" operator="lessThan">
      <formula>$J$437*0.85</formula>
    </cfRule>
  </conditionalFormatting>
  <conditionalFormatting sqref="G403">
    <cfRule type="cellIs" dxfId="614" priority="300" operator="lessThan">
      <formula>$J$431*0.85</formula>
    </cfRule>
  </conditionalFormatting>
  <conditionalFormatting sqref="G401">
    <cfRule type="cellIs" dxfId="613" priority="299" operator="lessThan">
      <formula>$J$425*0.85</formula>
    </cfRule>
  </conditionalFormatting>
  <conditionalFormatting sqref="G399">
    <cfRule type="cellIs" dxfId="612" priority="298" operator="lessThan">
      <formula>$J$419*0.85</formula>
    </cfRule>
  </conditionalFormatting>
  <conditionalFormatting sqref="G397">
    <cfRule type="cellIs" dxfId="611" priority="297" operator="lessThan">
      <formula>$J$413*0.85</formula>
    </cfRule>
  </conditionalFormatting>
  <conditionalFormatting sqref="G395">
    <cfRule type="cellIs" dxfId="610" priority="456" operator="lessThan">
      <formula>#REF!*0.85</formula>
    </cfRule>
  </conditionalFormatting>
  <conditionalFormatting sqref="G393">
    <cfRule type="cellIs" dxfId="609" priority="460" operator="lessThan">
      <formula>#REF!*0.85</formula>
    </cfRule>
  </conditionalFormatting>
  <conditionalFormatting sqref="G391">
    <cfRule type="cellIs" dxfId="608" priority="294" operator="lessThan">
      <formula>$J$437*0.85</formula>
    </cfRule>
  </conditionalFormatting>
  <conditionalFormatting sqref="G389">
    <cfRule type="cellIs" dxfId="607" priority="293" operator="lessThan">
      <formula>$J$431*0.85</formula>
    </cfRule>
  </conditionalFormatting>
  <conditionalFormatting sqref="G387">
    <cfRule type="cellIs" dxfId="606" priority="292" operator="lessThan">
      <formula>$J$425*0.85</formula>
    </cfRule>
  </conditionalFormatting>
  <conditionalFormatting sqref="G383">
    <cfRule type="cellIs" dxfId="605" priority="291" operator="lessThan">
      <formula>$J$411*0.85</formula>
    </cfRule>
  </conditionalFormatting>
  <conditionalFormatting sqref="G381">
    <cfRule type="cellIs" dxfId="604" priority="290" operator="lessThan">
      <formula>$J$427*0.85</formula>
    </cfRule>
  </conditionalFormatting>
  <conditionalFormatting sqref="G379">
    <cfRule type="cellIs" dxfId="603" priority="289" operator="lessThan">
      <formula>$J$425*0.85</formula>
    </cfRule>
  </conditionalFormatting>
  <conditionalFormatting sqref="G377">
    <cfRule type="cellIs" dxfId="602" priority="288" operator="lessThan">
      <formula>$J$423*0.85</formula>
    </cfRule>
  </conditionalFormatting>
  <conditionalFormatting sqref="G375">
    <cfRule type="cellIs" dxfId="601" priority="287" operator="lessThan">
      <formula>$J$421*0.85</formula>
    </cfRule>
  </conditionalFormatting>
  <conditionalFormatting sqref="G373">
    <cfRule type="cellIs" dxfId="600" priority="286" operator="lessThan">
      <formula>$J$419*0.85</formula>
    </cfRule>
  </conditionalFormatting>
  <conditionalFormatting sqref="G368">
    <cfRule type="cellIs" dxfId="599" priority="285" operator="lessThan">
      <formula>$J$414*0.85</formula>
    </cfRule>
  </conditionalFormatting>
  <conditionalFormatting sqref="G367">
    <cfRule type="cellIs" dxfId="598" priority="284" operator="lessThan">
      <formula>$J$413*0.85</formula>
    </cfRule>
  </conditionalFormatting>
  <conditionalFormatting sqref="G364">
    <cfRule type="cellIs" dxfId="597" priority="276" operator="lessThan">
      <formula>$J$405*0.85</formula>
    </cfRule>
  </conditionalFormatting>
  <conditionalFormatting sqref="G362">
    <cfRule type="cellIs" dxfId="596" priority="275" operator="lessThan">
      <formula>$J$400*0.85</formula>
    </cfRule>
  </conditionalFormatting>
  <conditionalFormatting sqref="G360">
    <cfRule type="cellIs" dxfId="595" priority="274" operator="lessThan">
      <formula>$J$406*0.85</formula>
    </cfRule>
  </conditionalFormatting>
  <conditionalFormatting sqref="G358">
    <cfRule type="cellIs" dxfId="594" priority="273" operator="lessThan">
      <formula>$J$404*0.85</formula>
    </cfRule>
  </conditionalFormatting>
  <conditionalFormatting sqref="G356">
    <cfRule type="cellIs" dxfId="593" priority="272" operator="lessThan">
      <formula>$J$402*0.85</formula>
    </cfRule>
  </conditionalFormatting>
  <conditionalFormatting sqref="G354">
    <cfRule type="cellIs" dxfId="592" priority="271" operator="lessThan">
      <formula>$J$400*0.85</formula>
    </cfRule>
  </conditionalFormatting>
  <conditionalFormatting sqref="G349">
    <cfRule type="cellIs" dxfId="591" priority="270" operator="lessThan">
      <formula>$J$385*0.85</formula>
    </cfRule>
  </conditionalFormatting>
  <conditionalFormatting sqref="G347">
    <cfRule type="cellIs" dxfId="590" priority="266" operator="lessThan">
      <formula>$J$393*0.85</formula>
    </cfRule>
  </conditionalFormatting>
  <conditionalFormatting sqref="G343">
    <cfRule type="cellIs" dxfId="589" priority="265" operator="lessThan">
      <formula>$J$389*0.85</formula>
    </cfRule>
  </conditionalFormatting>
  <conditionalFormatting sqref="G341">
    <cfRule type="cellIs" dxfId="588" priority="264" operator="lessThan">
      <formula>$J$387*0.85</formula>
    </cfRule>
  </conditionalFormatting>
  <conditionalFormatting sqref="G339">
    <cfRule type="cellIs" dxfId="587" priority="263" operator="lessThan">
      <formula>$J$381*0.85</formula>
    </cfRule>
  </conditionalFormatting>
  <conditionalFormatting sqref="G337">
    <cfRule type="cellIs" dxfId="586" priority="262" operator="lessThan">
      <formula>$J$383*0.85</formula>
    </cfRule>
  </conditionalFormatting>
  <conditionalFormatting sqref="G335">
    <cfRule type="cellIs" dxfId="585" priority="261" operator="lessThan">
      <formula>$J$377*0.85</formula>
    </cfRule>
  </conditionalFormatting>
  <conditionalFormatting sqref="G333">
    <cfRule type="cellIs" dxfId="584" priority="260" operator="lessThan">
      <formula>$J$371*0.85</formula>
    </cfRule>
  </conditionalFormatting>
  <conditionalFormatting sqref="G331">
    <cfRule type="cellIs" dxfId="583" priority="259" operator="lessThan">
      <formula>$J$373*0.85</formula>
    </cfRule>
  </conditionalFormatting>
  <conditionalFormatting sqref="G329">
    <cfRule type="cellIs" dxfId="582" priority="258" operator="lessThan">
      <formula>$J$367*0.85</formula>
    </cfRule>
  </conditionalFormatting>
  <conditionalFormatting sqref="G327">
    <cfRule type="cellIs" dxfId="581" priority="257" operator="lessThan">
      <formula>$J$365*0.85</formula>
    </cfRule>
  </conditionalFormatting>
  <conditionalFormatting sqref="G325">
    <cfRule type="cellIs" dxfId="580" priority="256" operator="lessThan">
      <formula>$J$359*0.85</formula>
    </cfRule>
  </conditionalFormatting>
  <conditionalFormatting sqref="G323">
    <cfRule type="cellIs" dxfId="579" priority="255" operator="lessThan">
      <formula>$J$369*0.85</formula>
    </cfRule>
  </conditionalFormatting>
  <conditionalFormatting sqref="G321">
    <cfRule type="cellIs" dxfId="578" priority="251" operator="lessThan">
      <formula>$J$349*0.85</formula>
    </cfRule>
  </conditionalFormatting>
  <conditionalFormatting sqref="G319">
    <cfRule type="cellIs" dxfId="577" priority="250" operator="lessThan">
      <formula>$J$343*0.85</formula>
    </cfRule>
  </conditionalFormatting>
  <conditionalFormatting sqref="G317">
    <cfRule type="cellIs" dxfId="576" priority="249" operator="lessThan">
      <formula>$J$346*0.85</formula>
    </cfRule>
  </conditionalFormatting>
  <conditionalFormatting sqref="G315">
    <cfRule type="cellIs" dxfId="575" priority="248" operator="lessThan">
      <formula>$J$361*0.85</formula>
    </cfRule>
  </conditionalFormatting>
  <conditionalFormatting sqref="G311">
    <cfRule type="cellIs" dxfId="574" priority="247" operator="lessThan">
      <formula>$J$357*0.85</formula>
    </cfRule>
  </conditionalFormatting>
  <conditionalFormatting sqref="G310">
    <cfRule type="cellIs" dxfId="573" priority="242" operator="lessThan">
      <formula>$J$356*0.85</formula>
    </cfRule>
  </conditionalFormatting>
  <conditionalFormatting sqref="G308">
    <cfRule type="cellIs" dxfId="572" priority="241" operator="lessThan">
      <formula>$J$350*0.85</formula>
    </cfRule>
  </conditionalFormatting>
  <conditionalFormatting sqref="G306">
    <cfRule type="cellIs" dxfId="571" priority="240" operator="lessThan">
      <formula>$J$344*0.85</formula>
    </cfRule>
  </conditionalFormatting>
  <conditionalFormatting sqref="G304">
    <cfRule type="cellIs" dxfId="570" priority="239" operator="lessThan">
      <formula>$J$350*0.85</formula>
    </cfRule>
  </conditionalFormatting>
  <conditionalFormatting sqref="G300">
    <cfRule type="cellIs" dxfId="569" priority="237" operator="lessThan">
      <formula>$J$346*0.85</formula>
    </cfRule>
  </conditionalFormatting>
  <conditionalFormatting sqref="G298">
    <cfRule type="cellIs" dxfId="568" priority="236" operator="lessThan">
      <formula>$J$340*0.85</formula>
    </cfRule>
  </conditionalFormatting>
  <conditionalFormatting sqref="G296">
    <cfRule type="cellIs" dxfId="567" priority="235" operator="lessThan">
      <formula>$J$342*0.85</formula>
    </cfRule>
  </conditionalFormatting>
  <conditionalFormatting sqref="G291">
    <cfRule type="cellIs" dxfId="566" priority="233" operator="lessThan">
      <formula>$J$337*0.85</formula>
    </cfRule>
  </conditionalFormatting>
  <conditionalFormatting sqref="G289">
    <cfRule type="cellIs" dxfId="565" priority="232" operator="lessThan">
      <formula>$J$335*0.85</formula>
    </cfRule>
  </conditionalFormatting>
  <conditionalFormatting sqref="G287">
    <cfRule type="cellIs" dxfId="564" priority="231" operator="lessThan">
      <formula>$J$329*0.85</formula>
    </cfRule>
  </conditionalFormatting>
  <conditionalFormatting sqref="G285">
    <cfRule type="cellIs" dxfId="563" priority="230" operator="lessThan">
      <formula>$J$323*0.85</formula>
    </cfRule>
  </conditionalFormatting>
  <conditionalFormatting sqref="G283">
    <cfRule type="cellIs" dxfId="562" priority="229" operator="lessThan">
      <formula>$J$317*0.85</formula>
    </cfRule>
  </conditionalFormatting>
  <conditionalFormatting sqref="G281">
    <cfRule type="cellIs" dxfId="561" priority="228" operator="lessThan">
      <formula>$J$327*0.85</formula>
    </cfRule>
  </conditionalFormatting>
  <conditionalFormatting sqref="G280">
    <cfRule type="cellIs" dxfId="560" priority="225" operator="lessThan">
      <formula>$J$326*0.85</formula>
    </cfRule>
  </conditionalFormatting>
  <conditionalFormatting sqref="G278">
    <cfRule type="cellIs" dxfId="559" priority="224" operator="lessThan">
      <formula>$J$320*0.85</formula>
    </cfRule>
  </conditionalFormatting>
  <conditionalFormatting sqref="G276">
    <cfRule type="cellIs" dxfId="558" priority="223" operator="lessThan">
      <formula>$J$322*0.85</formula>
    </cfRule>
  </conditionalFormatting>
  <conditionalFormatting sqref="G274">
    <cfRule type="cellIs" dxfId="557" priority="222" operator="lessThan">
      <formula>$J$316*0.85</formula>
    </cfRule>
  </conditionalFormatting>
  <conditionalFormatting sqref="G272">
    <cfRule type="cellIs" dxfId="556" priority="221" operator="lessThan">
      <formula>$J$310*0.85</formula>
    </cfRule>
  </conditionalFormatting>
  <conditionalFormatting sqref="G270">
    <cfRule type="cellIs" dxfId="555" priority="220" operator="lessThan">
      <formula>$J$304*0.85</formula>
    </cfRule>
  </conditionalFormatting>
  <conditionalFormatting sqref="G268">
    <cfRule type="cellIs" dxfId="554" priority="219" operator="lessThan">
      <formula>$J$314*0.85</formula>
    </cfRule>
  </conditionalFormatting>
  <conditionalFormatting sqref="G266">
    <cfRule type="cellIs" dxfId="553" priority="218" operator="lessThan">
      <formula>$J$308*0.85</formula>
    </cfRule>
  </conditionalFormatting>
  <conditionalFormatting sqref="G264">
    <cfRule type="cellIs" dxfId="552" priority="217" operator="lessThan">
      <formula>$J$302*0.85</formula>
    </cfRule>
  </conditionalFormatting>
  <conditionalFormatting sqref="G262">
    <cfRule type="cellIs" dxfId="551" priority="216" operator="lessThan">
      <formula>$J$296*0.85</formula>
    </cfRule>
  </conditionalFormatting>
  <conditionalFormatting sqref="G260">
    <cfRule type="cellIs" dxfId="550" priority="215" operator="lessThan">
      <formula>$J$306*0.85</formula>
    </cfRule>
  </conditionalFormatting>
  <conditionalFormatting sqref="G258">
    <cfRule type="cellIs" dxfId="549" priority="214" operator="lessThan">
      <formula>$J$300*0.85</formula>
    </cfRule>
  </conditionalFormatting>
  <conditionalFormatting sqref="G256">
    <cfRule type="cellIs" dxfId="548" priority="213" operator="lessThan">
      <formula>$J$294*0.85</formula>
    </cfRule>
  </conditionalFormatting>
  <conditionalFormatting sqref="G254">
    <cfRule type="cellIs" dxfId="547" priority="212" operator="lessThan">
      <formula>$J$288*0.85</formula>
    </cfRule>
  </conditionalFormatting>
  <conditionalFormatting sqref="G252">
    <cfRule type="cellIs" dxfId="546" priority="211" operator="lessThan">
      <formula>$J$282*0.85</formula>
    </cfRule>
  </conditionalFormatting>
  <conditionalFormatting sqref="G250">
    <cfRule type="cellIs" dxfId="545" priority="210" operator="lessThan">
      <formula>$J$296*0.85</formula>
    </cfRule>
  </conditionalFormatting>
  <conditionalFormatting sqref="G248">
    <cfRule type="cellIs" dxfId="544" priority="209" operator="lessThan">
      <formula>$J$290*0.85</formula>
    </cfRule>
  </conditionalFormatting>
  <conditionalFormatting sqref="G246">
    <cfRule type="cellIs" dxfId="543" priority="208" operator="lessThan">
      <formula>$J$292*0.85</formula>
    </cfRule>
  </conditionalFormatting>
  <conditionalFormatting sqref="G244">
    <cfRule type="cellIs" dxfId="542" priority="207" operator="lessThan">
      <formula>$J$286*0.85</formula>
    </cfRule>
  </conditionalFormatting>
  <conditionalFormatting sqref="G242">
    <cfRule type="cellIs" dxfId="541" priority="206" operator="lessThan">
      <formula>$J$280*0.85</formula>
    </cfRule>
  </conditionalFormatting>
  <conditionalFormatting sqref="G240">
    <cfRule type="cellIs" dxfId="540" priority="205" operator="lessThan">
      <formula>$J$274*0.85</formula>
    </cfRule>
  </conditionalFormatting>
  <conditionalFormatting sqref="G238">
    <cfRule type="cellIs" dxfId="539" priority="204" operator="lessThan">
      <formula>$J$268*0.85</formula>
    </cfRule>
  </conditionalFormatting>
  <conditionalFormatting sqref="G236">
    <cfRule type="cellIs" dxfId="538" priority="203" operator="lessThan">
      <formula>$J$262*0.85</formula>
    </cfRule>
  </conditionalFormatting>
  <conditionalFormatting sqref="G234">
    <cfRule type="cellIs" dxfId="537" priority="202" operator="lessThan">
      <formula>$J$256*0.85</formula>
    </cfRule>
  </conditionalFormatting>
  <conditionalFormatting sqref="G232">
    <cfRule type="cellIs" dxfId="536" priority="201" operator="lessThan">
      <formula>$J$250*0.85</formula>
    </cfRule>
  </conditionalFormatting>
  <conditionalFormatting sqref="G224">
    <cfRule type="cellIs" dxfId="535" priority="468" operator="lessThan">
      <formula>#REF!*0.85</formula>
    </cfRule>
  </conditionalFormatting>
  <conditionalFormatting sqref="G226">
    <cfRule type="cellIs" dxfId="534" priority="472" operator="lessThan">
      <formula>#REF!*0.85</formula>
    </cfRule>
  </conditionalFormatting>
  <conditionalFormatting sqref="G228">
    <cfRule type="cellIs" dxfId="533" priority="476" operator="lessThan">
      <formula>#REF!*0.85</formula>
    </cfRule>
  </conditionalFormatting>
  <conditionalFormatting sqref="G230">
    <cfRule type="cellIs" dxfId="532" priority="480" operator="lessThan">
      <formula>#REF!*0.85</formula>
    </cfRule>
  </conditionalFormatting>
  <conditionalFormatting sqref="G222">
    <cfRule type="cellIs" dxfId="531" priority="195" operator="lessThan">
      <formula>$J$268*0.85</formula>
    </cfRule>
  </conditionalFormatting>
  <conditionalFormatting sqref="G220">
    <cfRule type="cellIs" dxfId="530" priority="194" operator="lessThan">
      <formula>$J$262*0.85</formula>
    </cfRule>
  </conditionalFormatting>
  <conditionalFormatting sqref="G218">
    <cfRule type="cellIs" dxfId="529" priority="193" operator="lessThan">
      <formula>$J$256*0.85</formula>
    </cfRule>
  </conditionalFormatting>
  <conditionalFormatting sqref="G216">
    <cfRule type="cellIs" dxfId="528" priority="192" operator="lessThan">
      <formula>$J$250*0.85</formula>
    </cfRule>
  </conditionalFormatting>
  <conditionalFormatting sqref="G214">
    <cfRule type="cellIs" dxfId="527" priority="191" operator="lessThan">
      <formula>$J$244*0.85</formula>
    </cfRule>
  </conditionalFormatting>
  <conditionalFormatting sqref="G212">
    <cfRule type="cellIs" dxfId="526" priority="190" operator="lessThan">
      <formula>$J$258*0.85</formula>
    </cfRule>
  </conditionalFormatting>
  <conditionalFormatting sqref="G210">
    <cfRule type="cellIs" dxfId="525" priority="189" operator="lessThan">
      <formula>$J$256*0.85</formula>
    </cfRule>
  </conditionalFormatting>
  <conditionalFormatting sqref="G206">
    <cfRule type="cellIs" dxfId="524" priority="188" operator="lessThan">
      <formula>$J$252*0.85</formula>
    </cfRule>
  </conditionalFormatting>
  <conditionalFormatting sqref="G204">
    <cfRule type="cellIs" dxfId="523" priority="187" operator="lessThan">
      <formula>$J$246*0.85</formula>
    </cfRule>
  </conditionalFormatting>
  <conditionalFormatting sqref="G202">
    <cfRule type="cellIs" dxfId="522" priority="186" operator="lessThan">
      <formula>$J$240*0.85</formula>
    </cfRule>
  </conditionalFormatting>
  <conditionalFormatting sqref="G200">
    <cfRule type="cellIs" dxfId="521" priority="185" operator="lessThan">
      <formula>$J$234*0.85</formula>
    </cfRule>
  </conditionalFormatting>
  <conditionalFormatting sqref="G198">
    <cfRule type="cellIs" dxfId="520" priority="184" operator="lessThan">
      <formula>$J$244*0.85</formula>
    </cfRule>
  </conditionalFormatting>
  <conditionalFormatting sqref="G196">
    <cfRule type="cellIs" dxfId="519" priority="183" operator="lessThan">
      <formula>$J$238*0.85</formula>
    </cfRule>
  </conditionalFormatting>
  <conditionalFormatting sqref="G194">
    <cfRule type="cellIs" dxfId="518" priority="182" operator="lessThan">
      <formula>$J$232*0.85</formula>
    </cfRule>
  </conditionalFormatting>
  <conditionalFormatting sqref="G192">
    <cfRule type="cellIs" dxfId="517" priority="181" operator="lessThan">
      <formula>$J$226*0.85</formula>
    </cfRule>
  </conditionalFormatting>
  <conditionalFormatting sqref="G186">
    <cfRule type="cellIs" dxfId="516" priority="180" operator="lessThan">
      <formula>$J$232*0.85</formula>
    </cfRule>
  </conditionalFormatting>
  <conditionalFormatting sqref="G184">
    <cfRule type="cellIs" dxfId="515" priority="179" operator="lessThan">
      <formula>$J$230*0.85</formula>
    </cfRule>
  </conditionalFormatting>
  <conditionalFormatting sqref="G182">
    <cfRule type="cellIs" dxfId="514" priority="178" operator="lessThan">
      <formula>$J$228*0.85</formula>
    </cfRule>
  </conditionalFormatting>
  <conditionalFormatting sqref="G176">
    <cfRule type="cellIs" dxfId="513" priority="177" operator="lessThan">
      <formula>$J$222*0.85</formula>
    </cfRule>
  </conditionalFormatting>
  <conditionalFormatting sqref="G174">
    <cfRule type="cellIs" dxfId="512" priority="176" operator="lessThan">
      <formula>$J$216*0.85</formula>
    </cfRule>
  </conditionalFormatting>
  <conditionalFormatting sqref="G172">
    <cfRule type="cellIs" dxfId="511" priority="175" operator="lessThan">
      <formula>$J$218*0.85</formula>
    </cfRule>
  </conditionalFormatting>
  <conditionalFormatting sqref="G168">
    <cfRule type="cellIs" dxfId="510" priority="174" operator="lessThan">
      <formula>$J$214*0.85</formula>
    </cfRule>
  </conditionalFormatting>
  <conditionalFormatting sqref="G166">
    <cfRule type="cellIs" dxfId="509" priority="173" operator="lessThan">
      <formula>$J$212*0.85</formula>
    </cfRule>
  </conditionalFormatting>
  <conditionalFormatting sqref="G164">
    <cfRule type="cellIs" dxfId="508" priority="172" operator="lessThan">
      <formula>$J$206*0.85</formula>
    </cfRule>
  </conditionalFormatting>
  <conditionalFormatting sqref="G162">
    <cfRule type="cellIs" dxfId="507" priority="171" operator="lessThan">
      <formula>$J$200*0.85</formula>
    </cfRule>
  </conditionalFormatting>
  <conditionalFormatting sqref="G160">
    <cfRule type="cellIs" dxfId="506" priority="170" operator="lessThan">
      <formula>$J$194*0.85</formula>
    </cfRule>
  </conditionalFormatting>
  <conditionalFormatting sqref="G158">
    <cfRule type="cellIs" dxfId="505" priority="169" operator="lessThan">
      <formula>$J$204*0.85</formula>
    </cfRule>
  </conditionalFormatting>
  <conditionalFormatting sqref="G156">
    <cfRule type="cellIs" dxfId="504" priority="168" operator="lessThan">
      <formula>$J$198*0.85</formula>
    </cfRule>
  </conditionalFormatting>
  <conditionalFormatting sqref="G154">
    <cfRule type="cellIs" dxfId="503" priority="167" operator="lessThan">
      <formula>$J$192*0.85</formula>
    </cfRule>
  </conditionalFormatting>
  <conditionalFormatting sqref="G152">
    <cfRule type="cellIs" dxfId="502" priority="166" operator="lessThan">
      <formula>$J$186*0.85</formula>
    </cfRule>
  </conditionalFormatting>
  <conditionalFormatting sqref="G150">
    <cfRule type="cellIs" dxfId="501" priority="165" operator="lessThan">
      <formula>$J$196*0.85</formula>
    </cfRule>
  </conditionalFormatting>
  <conditionalFormatting sqref="G144">
    <cfRule type="cellIs" dxfId="500" priority="164" operator="lessThan">
      <formula>$J$184*0.85</formula>
    </cfRule>
  </conditionalFormatting>
  <conditionalFormatting sqref="G140">
    <cfRule type="cellIs" dxfId="499" priority="163" operator="lessThan">
      <formula>$J$180*0.85</formula>
    </cfRule>
  </conditionalFormatting>
  <conditionalFormatting sqref="G136">
    <cfRule type="cellIs" dxfId="498" priority="162" operator="lessThan">
      <formula>$J$176*0.85</formula>
    </cfRule>
  </conditionalFormatting>
  <conditionalFormatting sqref="G114">
    <cfRule type="cellIs" dxfId="497" priority="161" operator="lessThan">
      <formula>$J$160*0.85</formula>
    </cfRule>
  </conditionalFormatting>
  <conditionalFormatting sqref="G110">
    <cfRule type="cellIs" dxfId="496" priority="160" operator="lessThan">
      <formula>$J$156*0.85</formula>
    </cfRule>
  </conditionalFormatting>
  <conditionalFormatting sqref="G106">
    <cfRule type="cellIs" dxfId="495" priority="159" operator="lessThan">
      <formula>$J$146*0.85</formula>
    </cfRule>
  </conditionalFormatting>
  <conditionalFormatting sqref="G102">
    <cfRule type="cellIs" dxfId="494" priority="158" operator="lessThan">
      <formula>$J$142*0.85</formula>
    </cfRule>
  </conditionalFormatting>
  <conditionalFormatting sqref="G100">
    <cfRule type="cellIs" dxfId="493" priority="157" operator="lessThan">
      <formula>$J$146*0.85</formula>
    </cfRule>
  </conditionalFormatting>
  <conditionalFormatting sqref="G92">
    <cfRule type="cellIs" dxfId="492" priority="156" operator="lessThan">
      <formula>$J$132*0.85</formula>
    </cfRule>
  </conditionalFormatting>
  <conditionalFormatting sqref="G88">
    <cfRule type="cellIs" dxfId="491" priority="155" operator="lessThan">
      <formula>$J$128*0.85</formula>
    </cfRule>
  </conditionalFormatting>
  <conditionalFormatting sqref="G86">
    <cfRule type="cellIs" dxfId="490" priority="154" operator="lessThan">
      <formula>$J$132*0.85</formula>
    </cfRule>
  </conditionalFormatting>
  <conditionalFormatting sqref="G76">
    <cfRule type="cellIs" dxfId="489" priority="153" operator="lessThan">
      <formula>$J$116*0.85</formula>
    </cfRule>
  </conditionalFormatting>
  <conditionalFormatting sqref="G70">
    <cfRule type="cellIs" dxfId="488" priority="152" operator="lessThan">
      <formula>$J$116*0.85</formula>
    </cfRule>
  </conditionalFormatting>
  <conditionalFormatting sqref="G60">
    <cfRule type="cellIs" dxfId="487" priority="147" operator="lessThan">
      <formula>$J$98*0.85</formula>
    </cfRule>
  </conditionalFormatting>
  <conditionalFormatting sqref="G58">
    <cfRule type="cellIs" dxfId="486" priority="134" operator="lessThan">
      <formula>$J$86*0.85</formula>
    </cfRule>
  </conditionalFormatting>
  <conditionalFormatting sqref="G56">
    <cfRule type="cellIs" dxfId="485" priority="122" operator="lessThan">
      <formula>$J$96*0.85</formula>
    </cfRule>
  </conditionalFormatting>
  <conditionalFormatting sqref="G30">
    <cfRule type="cellIs" dxfId="484" priority="3" operator="lessThan">
      <formula>$J$76*0.85</formula>
    </cfRule>
  </conditionalFormatting>
  <conditionalFormatting sqref="G24">
    <cfRule type="cellIs" dxfId="483" priority="2" operator="lessThan">
      <formula>$J$70*0.85</formula>
    </cfRule>
  </conditionalFormatting>
  <conditionalFormatting sqref="J27:J29">
    <cfRule type="expression" dxfId="482" priority="481" stopIfTrue="1">
      <formula>SUM($J$29)/SUM($J$29,$J$23) &gt; 0.15</formula>
    </cfRule>
  </conditionalFormatting>
  <conditionalFormatting sqref="J21:J23">
    <cfRule type="expression" dxfId="481" priority="482" stopIfTrue="1">
      <formula>SUM($J$29)/SUM($J$29,$J$23) &gt; 0.15</formula>
    </cfRule>
  </conditionalFormatting>
  <conditionalFormatting sqref="G18">
    <cfRule type="cellIs" dxfId="480" priority="1" operator="lessThan">
      <formula>$J$64*0.85</formula>
    </cfRule>
  </conditionalFormatting>
  <printOptions horizontalCentered="1" headings="1" gridLines="1"/>
  <pageMargins left="0.5" right="0.5" top="0.5" bottom="0.5" header="0.25" footer="0.25"/>
  <pageSetup scale="53" orientation="landscape" r:id="rId1"/>
  <headerFooter alignWithMargins="0">
    <oddHeader>&amp;CHEALTH INSURANCE FLEXIBILITY AND ACCOUNTABILITY DEMONSTRATION COST DATA</oddHeader>
    <oddFooter>&amp;C&amp;A&amp;RPage &amp;P</oddFooter>
  </headerFooter>
  <tableParts count="7">
    <tablePart r:id="rId2"/>
    <tablePart r:id="rId3"/>
    <tablePart r:id="rId4"/>
    <tablePart r:id="rId5"/>
    <tablePart r:id="rId6"/>
    <tablePart r:id="rId7"/>
    <tablePart r:id="rId8"/>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DA27A-35B4-45E5-A856-A1C256AD0728}">
  <sheetPr codeName="Sheet6">
    <pageSetUpPr fitToPage="1"/>
  </sheetPr>
  <dimension ref="A1:K1076"/>
  <sheetViews>
    <sheetView topLeftCell="A26" zoomScaleNormal="100" workbookViewId="0">
      <selection activeCell="D43" sqref="D43:D44"/>
    </sheetView>
  </sheetViews>
  <sheetFormatPr defaultColWidth="8.7109375" defaultRowHeight="12.75" x14ac:dyDescent="0.2"/>
  <cols>
    <col min="1" max="1" width="34.7109375" style="22" customWidth="1"/>
    <col min="2" max="3" width="19.42578125" style="22" customWidth="1"/>
    <col min="4" max="4" width="23" style="43" customWidth="1"/>
    <col min="5" max="5" width="25.28515625" style="22" customWidth="1"/>
    <col min="6" max="7" width="22" style="22" customWidth="1"/>
    <col min="8" max="8" width="23" style="22" customWidth="1"/>
    <col min="9" max="9" width="20.42578125" style="22" customWidth="1"/>
    <col min="10" max="10" width="20.28515625" style="22" customWidth="1"/>
    <col min="11" max="11" width="6.7109375" style="22" customWidth="1"/>
    <col min="12" max="12" width="13.42578125" style="22" bestFit="1" customWidth="1"/>
    <col min="13" max="16384" width="8.7109375" style="22"/>
  </cols>
  <sheetData>
    <row r="1" spans="1:11" ht="21" customHeight="1" x14ac:dyDescent="0.2">
      <c r="A1" s="357" t="s">
        <v>113</v>
      </c>
      <c r="B1" s="357"/>
      <c r="C1" s="357"/>
      <c r="D1" s="357"/>
      <c r="E1" s="357"/>
      <c r="F1" s="357"/>
      <c r="G1" s="357"/>
      <c r="H1" s="357"/>
      <c r="I1" s="357"/>
      <c r="J1" s="357"/>
      <c r="K1" s="311"/>
    </row>
    <row r="2" spans="1:11" ht="12.75" customHeight="1" x14ac:dyDescent="0.2">
      <c r="A2" s="36"/>
    </row>
    <row r="3" spans="1:11" ht="12.75" customHeight="1" x14ac:dyDescent="0.2"/>
    <row r="4" spans="1:11" s="26" customFormat="1" ht="15" x14ac:dyDescent="0.25">
      <c r="B4" s="84"/>
      <c r="C4" s="107"/>
      <c r="D4" s="108"/>
      <c r="E4" s="84"/>
      <c r="F4" s="84"/>
      <c r="G4" s="84"/>
    </row>
    <row r="5" spans="1:11" s="26" customFormat="1" ht="15" x14ac:dyDescent="0.25">
      <c r="B5" s="84"/>
      <c r="C5" s="107"/>
      <c r="D5" s="108"/>
      <c r="E5" s="84"/>
      <c r="F5" s="84"/>
      <c r="G5" s="84"/>
    </row>
    <row r="6" spans="1:11" s="26" customFormat="1" ht="26.1" customHeight="1" x14ac:dyDescent="0.25">
      <c r="A6" s="85" t="s">
        <v>15</v>
      </c>
      <c r="B6" s="86" t="s">
        <v>16</v>
      </c>
      <c r="C6" s="203" t="s">
        <v>26</v>
      </c>
      <c r="D6" s="87" t="s">
        <v>41</v>
      </c>
      <c r="E6" s="88" t="s">
        <v>42</v>
      </c>
      <c r="F6" s="88" t="s">
        <v>43</v>
      </c>
      <c r="G6" s="88" t="s">
        <v>44</v>
      </c>
      <c r="H6" s="88" t="s">
        <v>45</v>
      </c>
      <c r="I6" s="109" t="s">
        <v>27</v>
      </c>
      <c r="J6" s="84"/>
      <c r="K6" s="84"/>
    </row>
    <row r="7" spans="1:11" s="26" customFormat="1" ht="15" x14ac:dyDescent="0.25">
      <c r="A7" s="89" t="s">
        <v>104</v>
      </c>
      <c r="B7" s="101"/>
      <c r="C7" s="204"/>
      <c r="D7" s="101"/>
      <c r="E7" s="101"/>
      <c r="F7" s="101"/>
      <c r="G7" s="101"/>
      <c r="H7" s="101"/>
      <c r="I7" s="110"/>
      <c r="J7" s="84"/>
      <c r="K7" s="84"/>
    </row>
    <row r="8" spans="1:11" s="26" customFormat="1" ht="15" x14ac:dyDescent="0.25">
      <c r="A8" s="92" t="s">
        <v>20</v>
      </c>
      <c r="B8" s="186" t="str">
        <f>WOW!B8</f>
        <v>Hypothetical</v>
      </c>
      <c r="C8" s="205"/>
      <c r="D8" s="111"/>
      <c r="E8" s="111"/>
      <c r="F8" s="111"/>
      <c r="G8" s="111"/>
      <c r="H8" s="111"/>
      <c r="I8" s="112"/>
      <c r="J8" s="84"/>
      <c r="K8" s="84"/>
    </row>
    <row r="9" spans="1:11" s="26" customFormat="1" ht="15" x14ac:dyDescent="0.25">
      <c r="A9" s="95" t="s">
        <v>21</v>
      </c>
      <c r="B9" s="113"/>
      <c r="C9" s="206">
        <f>WOW!D9</f>
        <v>0</v>
      </c>
      <c r="D9" s="192">
        <f>WOW!E9</f>
        <v>0</v>
      </c>
      <c r="E9" s="192">
        <f>WOW!F9</f>
        <v>21600</v>
      </c>
      <c r="F9" s="192">
        <f>WOW!G9</f>
        <v>82800</v>
      </c>
      <c r="G9" s="192">
        <f>WOW!H9</f>
        <v>82800</v>
      </c>
      <c r="H9" s="192">
        <f>WOW!I9</f>
        <v>82800</v>
      </c>
      <c r="I9" s="193">
        <f>SUM(D9:H9)</f>
        <v>270000</v>
      </c>
      <c r="J9" s="84"/>
      <c r="K9" s="84"/>
    </row>
    <row r="10" spans="1:11" s="26" customFormat="1" ht="15" x14ac:dyDescent="0.25">
      <c r="A10" s="95" t="s">
        <v>22</v>
      </c>
      <c r="B10" s="113"/>
      <c r="C10" s="207">
        <f>WOW!D10</f>
        <v>5.1999999999999998E-2</v>
      </c>
      <c r="D10" s="201">
        <f>WOW!E10</f>
        <v>0</v>
      </c>
      <c r="E10" s="201">
        <f>WOW!F10</f>
        <v>921.72</v>
      </c>
      <c r="F10" s="201">
        <f>WOW!G10</f>
        <v>969.92</v>
      </c>
      <c r="G10" s="201">
        <f>WOW!H10</f>
        <v>1020.64</v>
      </c>
      <c r="H10" s="201">
        <f>WOW!I10</f>
        <v>1074</v>
      </c>
      <c r="I10" s="132"/>
      <c r="J10" s="84"/>
      <c r="K10" s="84"/>
    </row>
    <row r="11" spans="1:11" s="26" customFormat="1" ht="15" x14ac:dyDescent="0.25">
      <c r="A11" s="99" t="s">
        <v>23</v>
      </c>
      <c r="B11" s="114"/>
      <c r="C11" s="208"/>
      <c r="D11" s="135">
        <f>D9*D10</f>
        <v>0</v>
      </c>
      <c r="E11" s="135">
        <f>E9*E10</f>
        <v>19909152</v>
      </c>
      <c r="F11" s="135">
        <f>F9*F10</f>
        <v>80309376</v>
      </c>
      <c r="G11" s="135">
        <f>G9*G10</f>
        <v>84508992</v>
      </c>
      <c r="H11" s="135">
        <f>H9*H10</f>
        <v>88927200</v>
      </c>
      <c r="I11" s="202">
        <f>SUM(D11:H11)</f>
        <v>273654720</v>
      </c>
      <c r="J11" s="84"/>
      <c r="K11" s="84"/>
    </row>
    <row r="12" spans="1:11" s="26" customFormat="1" ht="15" x14ac:dyDescent="0.25">
      <c r="F12" s="84"/>
      <c r="G12" s="84"/>
    </row>
    <row r="13" spans="1:11" s="26" customFormat="1" ht="15" x14ac:dyDescent="0.25">
      <c r="B13" s="84"/>
      <c r="C13" s="107"/>
      <c r="D13" s="108"/>
      <c r="E13" s="84"/>
      <c r="F13" s="84"/>
      <c r="G13" s="84"/>
    </row>
    <row r="14" spans="1:11" s="26" customFormat="1" ht="15" x14ac:dyDescent="0.25">
      <c r="A14" s="85" t="s">
        <v>15</v>
      </c>
      <c r="B14" s="86" t="s">
        <v>16</v>
      </c>
      <c r="C14" s="203" t="s">
        <v>26</v>
      </c>
      <c r="D14" s="87" t="s">
        <v>41</v>
      </c>
      <c r="E14" s="88" t="s">
        <v>42</v>
      </c>
      <c r="F14" s="88" t="s">
        <v>43</v>
      </c>
      <c r="G14" s="88" t="s">
        <v>44</v>
      </c>
      <c r="H14" s="88" t="s">
        <v>45</v>
      </c>
      <c r="I14" s="109" t="s">
        <v>27</v>
      </c>
      <c r="J14" s="84"/>
      <c r="K14" s="84"/>
    </row>
    <row r="15" spans="1:11" s="26" customFormat="1" ht="15" x14ac:dyDescent="0.25">
      <c r="A15" s="89" t="s">
        <v>106</v>
      </c>
      <c r="B15" s="101"/>
      <c r="C15" s="204"/>
      <c r="D15" s="101"/>
      <c r="E15" s="101"/>
      <c r="F15" s="101"/>
      <c r="G15" s="101"/>
      <c r="H15" s="101"/>
      <c r="I15" s="110"/>
      <c r="J15" s="84"/>
      <c r="K15" s="84"/>
    </row>
    <row r="16" spans="1:11" s="26" customFormat="1" ht="15" x14ac:dyDescent="0.25">
      <c r="A16" s="92" t="s">
        <v>20</v>
      </c>
      <c r="B16" s="186" t="str">
        <f>WOW!B16</f>
        <v>Hypothetical</v>
      </c>
      <c r="C16" s="205"/>
      <c r="D16" s="111"/>
      <c r="E16" s="111"/>
      <c r="F16" s="111"/>
      <c r="G16" s="111"/>
      <c r="H16" s="111"/>
      <c r="I16" s="112"/>
      <c r="J16" s="84"/>
      <c r="K16" s="84"/>
    </row>
    <row r="17" spans="1:11" s="26" customFormat="1" ht="15" x14ac:dyDescent="0.25">
      <c r="A17" s="99" t="s">
        <v>23</v>
      </c>
      <c r="B17" s="114"/>
      <c r="C17" s="211"/>
      <c r="D17" s="210">
        <f>WOW!E17</f>
        <v>16632000</v>
      </c>
      <c r="E17" s="210">
        <f>WOW!F17</f>
        <v>29106000</v>
      </c>
      <c r="F17" s="210">
        <f>WOW!G17</f>
        <v>29106000</v>
      </c>
      <c r="G17" s="210">
        <f>WOW!H17</f>
        <v>8316000</v>
      </c>
      <c r="H17" s="210">
        <f>WOW!I17</f>
        <v>0</v>
      </c>
      <c r="I17" s="202">
        <f>SUM(D17:H17)</f>
        <v>83160000</v>
      </c>
      <c r="J17" s="84"/>
      <c r="K17" s="84"/>
    </row>
    <row r="18" spans="1:11" s="26" customFormat="1" ht="15" x14ac:dyDescent="0.25">
      <c r="F18" s="84"/>
      <c r="G18" s="84"/>
    </row>
    <row r="19" spans="1:11" s="26" customFormat="1" ht="15" x14ac:dyDescent="0.25">
      <c r="B19" s="84"/>
      <c r="C19" s="107"/>
      <c r="D19" s="108"/>
      <c r="E19" s="84"/>
      <c r="F19" s="84"/>
      <c r="G19" s="84"/>
    </row>
    <row r="20" spans="1:11" s="26" customFormat="1" ht="15" x14ac:dyDescent="0.25">
      <c r="A20" s="85" t="s">
        <v>15</v>
      </c>
      <c r="B20" s="86" t="s">
        <v>16</v>
      </c>
      <c r="C20" s="203" t="s">
        <v>26</v>
      </c>
      <c r="D20" s="87" t="s">
        <v>41</v>
      </c>
      <c r="E20" s="88" t="s">
        <v>42</v>
      </c>
      <c r="F20" s="88" t="s">
        <v>43</v>
      </c>
      <c r="G20" s="88" t="s">
        <v>44</v>
      </c>
      <c r="H20" s="88" t="s">
        <v>45</v>
      </c>
      <c r="I20" s="109" t="s">
        <v>27</v>
      </c>
      <c r="J20" s="84"/>
      <c r="K20" s="84"/>
    </row>
    <row r="21" spans="1:11" s="26" customFormat="1" ht="15" x14ac:dyDescent="0.25">
      <c r="A21" s="89" t="s">
        <v>114</v>
      </c>
      <c r="B21" s="101"/>
      <c r="C21" s="204"/>
      <c r="D21" s="101"/>
      <c r="E21" s="101"/>
      <c r="F21" s="101"/>
      <c r="G21" s="101"/>
      <c r="H21" s="101"/>
      <c r="I21" s="110"/>
      <c r="J21" s="84"/>
      <c r="K21" s="84"/>
    </row>
    <row r="22" spans="1:11" s="26" customFormat="1" ht="15" x14ac:dyDescent="0.25">
      <c r="A22" s="92" t="s">
        <v>20</v>
      </c>
      <c r="B22" s="186" t="str">
        <f>WOW!B22</f>
        <v>Capped Hypothetical</v>
      </c>
      <c r="C22" s="205"/>
      <c r="D22" s="111"/>
      <c r="E22" s="111"/>
      <c r="F22" s="111"/>
      <c r="G22" s="111"/>
      <c r="H22" s="111"/>
      <c r="I22" s="112"/>
      <c r="J22" s="84"/>
      <c r="K22" s="84"/>
    </row>
    <row r="23" spans="1:11" s="26" customFormat="1" ht="15" x14ac:dyDescent="0.25">
      <c r="A23" s="99" t="s">
        <v>23</v>
      </c>
      <c r="B23" s="114"/>
      <c r="C23" s="211"/>
      <c r="D23" s="210">
        <f>WOW!E23</f>
        <v>0</v>
      </c>
      <c r="E23" s="210">
        <f>WOW!F23</f>
        <v>92620000</v>
      </c>
      <c r="F23" s="210">
        <f>WOW!G23</f>
        <v>155700000</v>
      </c>
      <c r="G23" s="210">
        <f>WOW!H23</f>
        <v>149180000</v>
      </c>
      <c r="H23" s="210">
        <f>WOW!I23</f>
        <v>119420000</v>
      </c>
      <c r="I23" s="202">
        <f>SUM(D23:H23)</f>
        <v>516920000</v>
      </c>
      <c r="J23" s="84"/>
      <c r="K23" s="84"/>
    </row>
    <row r="24" spans="1:11" s="26" customFormat="1" ht="15" x14ac:dyDescent="0.25">
      <c r="F24" s="84"/>
      <c r="G24" s="84"/>
    </row>
    <row r="25" spans="1:11" s="26" customFormat="1" ht="15" x14ac:dyDescent="0.25">
      <c r="B25" s="84"/>
      <c r="C25" s="107"/>
      <c r="D25" s="108"/>
      <c r="E25" s="84"/>
      <c r="F25" s="84"/>
      <c r="G25" s="84"/>
    </row>
    <row r="26" spans="1:11" s="26" customFormat="1" ht="15" x14ac:dyDescent="0.25">
      <c r="A26" s="85" t="s">
        <v>15</v>
      </c>
      <c r="B26" s="86" t="s">
        <v>16</v>
      </c>
      <c r="C26" s="203" t="s">
        <v>26</v>
      </c>
      <c r="D26" s="87" t="s">
        <v>41</v>
      </c>
      <c r="E26" s="88" t="s">
        <v>42</v>
      </c>
      <c r="F26" s="88" t="s">
        <v>43</v>
      </c>
      <c r="G26" s="88" t="s">
        <v>44</v>
      </c>
      <c r="H26" s="88" t="s">
        <v>45</v>
      </c>
      <c r="I26" s="109" t="s">
        <v>27</v>
      </c>
      <c r="J26" s="84"/>
      <c r="K26" s="84"/>
    </row>
    <row r="27" spans="1:11" s="26" customFormat="1" ht="15" x14ac:dyDescent="0.25">
      <c r="A27" s="89" t="s">
        <v>115</v>
      </c>
      <c r="B27" s="101"/>
      <c r="C27" s="204"/>
      <c r="D27" s="101"/>
      <c r="E27" s="101"/>
      <c r="F27" s="101"/>
      <c r="G27" s="101"/>
      <c r="H27" s="101"/>
      <c r="I27" s="110"/>
      <c r="J27" s="84"/>
      <c r="K27" s="84"/>
    </row>
    <row r="28" spans="1:11" s="26" customFormat="1" ht="15" x14ac:dyDescent="0.25">
      <c r="A28" s="92" t="s">
        <v>20</v>
      </c>
      <c r="B28" s="186" t="str">
        <f>WOW!B28</f>
        <v>Capped Hypothetical</v>
      </c>
      <c r="C28" s="205"/>
      <c r="D28" s="111"/>
      <c r="E28" s="111"/>
      <c r="F28" s="111"/>
      <c r="G28" s="111"/>
      <c r="H28" s="111"/>
      <c r="I28" s="112"/>
      <c r="J28" s="84"/>
      <c r="K28" s="84"/>
    </row>
    <row r="29" spans="1:11" s="26" customFormat="1" ht="15" x14ac:dyDescent="0.25">
      <c r="A29" s="99" t="s">
        <v>23</v>
      </c>
      <c r="B29" s="114"/>
      <c r="C29" s="211"/>
      <c r="D29" s="210">
        <f>WOW!E29</f>
        <v>15507600</v>
      </c>
      <c r="E29" s="210">
        <f>WOW!F29</f>
        <v>27138300</v>
      </c>
      <c r="F29" s="210">
        <f>WOW!G29</f>
        <v>27138300</v>
      </c>
      <c r="G29" s="210">
        <f>WOW!H29</f>
        <v>7753800</v>
      </c>
      <c r="H29" s="210">
        <f>WOW!I29</f>
        <v>0</v>
      </c>
      <c r="I29" s="202">
        <f>SUM(D29:H29)</f>
        <v>77538000</v>
      </c>
      <c r="J29" s="84"/>
      <c r="K29" s="84"/>
    </row>
    <row r="30" spans="1:11" s="26" customFormat="1" ht="15" x14ac:dyDescent="0.25">
      <c r="F30" s="84"/>
      <c r="G30" s="84"/>
    </row>
    <row r="31" spans="1:11" s="26" customFormat="1" ht="15" x14ac:dyDescent="0.25">
      <c r="B31" s="84"/>
      <c r="C31" s="107"/>
      <c r="D31" s="108"/>
      <c r="E31" s="84"/>
      <c r="F31" s="84"/>
      <c r="G31" s="84"/>
    </row>
    <row r="32" spans="1:11" s="26" customFormat="1" ht="26.1" customHeight="1" x14ac:dyDescent="0.25">
      <c r="A32" s="85" t="s">
        <v>15</v>
      </c>
      <c r="B32" s="86" t="s">
        <v>16</v>
      </c>
      <c r="C32" s="203" t="s">
        <v>26</v>
      </c>
      <c r="D32" s="87" t="s">
        <v>41</v>
      </c>
      <c r="E32" s="88" t="s">
        <v>42</v>
      </c>
      <c r="F32" s="88" t="s">
        <v>43</v>
      </c>
      <c r="G32" s="88" t="s">
        <v>44</v>
      </c>
      <c r="H32" s="88" t="s">
        <v>45</v>
      </c>
      <c r="I32" s="109" t="s">
        <v>27</v>
      </c>
      <c r="J32" s="84"/>
      <c r="K32" s="84"/>
    </row>
    <row r="33" spans="1:11" s="26" customFormat="1" ht="15" x14ac:dyDescent="0.25">
      <c r="A33" s="89" t="s">
        <v>110</v>
      </c>
      <c r="B33" s="101"/>
      <c r="C33" s="204"/>
      <c r="D33" s="101"/>
      <c r="E33" s="101"/>
      <c r="F33" s="101"/>
      <c r="G33" s="101"/>
      <c r="H33" s="101"/>
      <c r="I33" s="110"/>
      <c r="J33" s="84"/>
      <c r="K33" s="84"/>
    </row>
    <row r="34" spans="1:11" s="26" customFormat="1" ht="15" x14ac:dyDescent="0.25">
      <c r="A34" s="92" t="s">
        <v>20</v>
      </c>
      <c r="B34" s="186" t="str">
        <f>WOW!B34</f>
        <v>Hypothetical</v>
      </c>
      <c r="C34" s="205"/>
      <c r="D34" s="111"/>
      <c r="E34" s="111"/>
      <c r="F34" s="111"/>
      <c r="G34" s="111"/>
      <c r="H34" s="111"/>
      <c r="I34" s="112"/>
      <c r="J34" s="84"/>
      <c r="K34" s="84"/>
    </row>
    <row r="35" spans="1:11" s="26" customFormat="1" ht="15" x14ac:dyDescent="0.25">
      <c r="A35" s="95" t="s">
        <v>21</v>
      </c>
      <c r="B35" s="113"/>
      <c r="C35" s="206">
        <f>WOW!D35</f>
        <v>0</v>
      </c>
      <c r="D35" s="192">
        <f>WOW!E35</f>
        <v>0</v>
      </c>
      <c r="E35" s="192">
        <f>WOW!F35</f>
        <v>21600</v>
      </c>
      <c r="F35" s="192">
        <f>WOW!G35</f>
        <v>42000</v>
      </c>
      <c r="G35" s="192">
        <f>WOW!H35</f>
        <v>42000</v>
      </c>
      <c r="H35" s="192">
        <f>WOW!I35</f>
        <v>42000</v>
      </c>
      <c r="I35" s="193">
        <f>SUM(D35:H35)</f>
        <v>147600</v>
      </c>
      <c r="J35" s="84"/>
      <c r="K35" s="84"/>
    </row>
    <row r="36" spans="1:11" s="26" customFormat="1" ht="15" x14ac:dyDescent="0.25">
      <c r="A36" s="95" t="s">
        <v>22</v>
      </c>
      <c r="B36" s="113"/>
      <c r="C36" s="207">
        <f>WOW!D36</f>
        <v>0</v>
      </c>
      <c r="D36" s="201">
        <f>WOW!E36</f>
        <v>0</v>
      </c>
      <c r="E36" s="201">
        <f>WOW!F36</f>
        <v>693.33</v>
      </c>
      <c r="F36" s="201">
        <f>WOW!G36</f>
        <v>717.6</v>
      </c>
      <c r="G36" s="201">
        <f>WOW!H36</f>
        <v>742.72</v>
      </c>
      <c r="H36" s="201">
        <f>WOW!I36</f>
        <v>768.71</v>
      </c>
      <c r="I36" s="132"/>
      <c r="J36" s="84"/>
      <c r="K36" s="84"/>
    </row>
    <row r="37" spans="1:11" s="26" customFormat="1" ht="15" x14ac:dyDescent="0.25">
      <c r="A37" s="99" t="s">
        <v>23</v>
      </c>
      <c r="B37" s="114"/>
      <c r="C37" s="208"/>
      <c r="D37" s="135">
        <f>D35*D36</f>
        <v>0</v>
      </c>
      <c r="E37" s="135">
        <f>E35*E36</f>
        <v>14975928</v>
      </c>
      <c r="F37" s="135">
        <f>F35*F36</f>
        <v>30139200</v>
      </c>
      <c r="G37" s="135">
        <f>G35*G36</f>
        <v>31194240</v>
      </c>
      <c r="H37" s="135">
        <f>H35*H36</f>
        <v>32285820</v>
      </c>
      <c r="I37" s="202">
        <f>SUM(D37:H37)</f>
        <v>108595188</v>
      </c>
      <c r="J37" s="84"/>
      <c r="K37" s="84"/>
    </row>
    <row r="38" spans="1:11" s="26" customFormat="1" ht="15" x14ac:dyDescent="0.25">
      <c r="F38" s="84"/>
      <c r="G38" s="84"/>
    </row>
    <row r="39" spans="1:11" s="26" customFormat="1" ht="15" x14ac:dyDescent="0.25">
      <c r="B39" s="84"/>
      <c r="C39" s="107"/>
      <c r="D39" s="108"/>
      <c r="E39" s="84"/>
      <c r="F39" s="84"/>
      <c r="G39" s="84"/>
    </row>
    <row r="40" spans="1:11" s="26" customFormat="1" ht="26.1" customHeight="1" x14ac:dyDescent="0.25">
      <c r="A40" s="85" t="s">
        <v>15</v>
      </c>
      <c r="B40" s="86" t="s">
        <v>16</v>
      </c>
      <c r="C40" s="203" t="s">
        <v>26</v>
      </c>
      <c r="D40" s="87" t="s">
        <v>41</v>
      </c>
      <c r="E40" s="88" t="s">
        <v>42</v>
      </c>
      <c r="F40" s="88" t="s">
        <v>43</v>
      </c>
      <c r="G40" s="88" t="s">
        <v>44</v>
      </c>
      <c r="H40" s="88" t="s">
        <v>45</v>
      </c>
      <c r="I40" s="109" t="s">
        <v>27</v>
      </c>
      <c r="J40" s="84"/>
      <c r="K40" s="84"/>
    </row>
    <row r="41" spans="1:11" s="26" customFormat="1" ht="15" x14ac:dyDescent="0.25">
      <c r="A41" s="89" t="s">
        <v>111</v>
      </c>
      <c r="B41" s="101"/>
      <c r="C41" s="204"/>
      <c r="D41" s="101"/>
      <c r="E41" s="101"/>
      <c r="F41" s="101"/>
      <c r="G41" s="101"/>
      <c r="H41" s="101"/>
      <c r="I41" s="110"/>
      <c r="J41" s="84"/>
      <c r="K41" s="84"/>
    </row>
    <row r="42" spans="1:11" s="26" customFormat="1" ht="15" x14ac:dyDescent="0.25">
      <c r="A42" s="92" t="s">
        <v>20</v>
      </c>
      <c r="B42" s="186" t="str">
        <f>WOW!B42</f>
        <v>Hypothetical</v>
      </c>
      <c r="C42" s="205"/>
      <c r="D42" s="111"/>
      <c r="E42" s="111"/>
      <c r="F42" s="111"/>
      <c r="G42" s="111"/>
      <c r="H42" s="111"/>
      <c r="I42" s="112"/>
      <c r="J42" s="84"/>
      <c r="K42" s="84"/>
    </row>
    <row r="43" spans="1:11" s="26" customFormat="1" ht="15" x14ac:dyDescent="0.25">
      <c r="A43" s="95" t="s">
        <v>21</v>
      </c>
      <c r="B43" s="113"/>
      <c r="C43" s="206">
        <f>WOW!D43</f>
        <v>0</v>
      </c>
      <c r="D43" s="192">
        <f>WOW!E43</f>
        <v>13975.485000000001</v>
      </c>
      <c r="E43" s="192">
        <f>WOW!F43</f>
        <v>22501.392</v>
      </c>
      <c r="F43" s="192">
        <f>WOW!G43</f>
        <v>29190.866999999998</v>
      </c>
      <c r="G43" s="192">
        <f>WOW!H43</f>
        <v>29122.832999999999</v>
      </c>
      <c r="H43" s="192">
        <f>WOW!I43</f>
        <v>29225.124</v>
      </c>
      <c r="I43" s="193">
        <f>SUM(D43:H43)</f>
        <v>124015.701</v>
      </c>
      <c r="J43" s="84"/>
      <c r="K43" s="84"/>
    </row>
    <row r="44" spans="1:11" s="26" customFormat="1" ht="15" x14ac:dyDescent="0.25">
      <c r="A44" s="95" t="s">
        <v>22</v>
      </c>
      <c r="B44" s="113"/>
      <c r="C44" s="207">
        <f>WOW!D44</f>
        <v>5.3999999999999999E-2</v>
      </c>
      <c r="D44" s="201">
        <f>WOW!E44</f>
        <v>1023.75</v>
      </c>
      <c r="E44" s="201">
        <f>WOW!F44</f>
        <v>1078.57</v>
      </c>
      <c r="F44" s="201">
        <f>WOW!G44</f>
        <v>1136.33</v>
      </c>
      <c r="G44" s="201">
        <f>WOW!H44</f>
        <v>1197.19</v>
      </c>
      <c r="H44" s="201">
        <f>WOW!I44</f>
        <v>1261.3</v>
      </c>
      <c r="I44" s="132"/>
      <c r="J44" s="84"/>
      <c r="K44" s="84"/>
    </row>
    <row r="45" spans="1:11" s="26" customFormat="1" ht="15" x14ac:dyDescent="0.25">
      <c r="A45" s="99" t="s">
        <v>23</v>
      </c>
      <c r="B45" s="114"/>
      <c r="C45" s="208"/>
      <c r="D45" s="135">
        <f>D43*D44</f>
        <v>14307402.768750001</v>
      </c>
      <c r="E45" s="135">
        <f>E43*E44</f>
        <v>24269326.369439997</v>
      </c>
      <c r="F45" s="135">
        <f>F43*F44</f>
        <v>33170457.898109995</v>
      </c>
      <c r="G45" s="135">
        <f>G43*G44</f>
        <v>34865564.439269997</v>
      </c>
      <c r="H45" s="135">
        <f>H43*H44</f>
        <v>36861648.901199996</v>
      </c>
      <c r="I45" s="202">
        <f>SUM(D45:H45)</f>
        <v>143474400.37676999</v>
      </c>
      <c r="J45" s="84"/>
      <c r="K45" s="84"/>
    </row>
    <row r="46" spans="1:11" s="26" customFormat="1" ht="15" x14ac:dyDescent="0.25">
      <c r="F46" s="84"/>
      <c r="G46" s="84"/>
    </row>
    <row r="47" spans="1:11" s="26" customFormat="1" ht="15" x14ac:dyDescent="0.25">
      <c r="B47" s="84"/>
      <c r="C47" s="107"/>
      <c r="D47" s="108"/>
      <c r="E47" s="84"/>
      <c r="F47" s="84"/>
      <c r="G47" s="84"/>
    </row>
    <row r="48" spans="1:11" s="26" customFormat="1" ht="26.1" customHeight="1" x14ac:dyDescent="0.25">
      <c r="A48" s="85" t="s">
        <v>15</v>
      </c>
      <c r="B48" s="86" t="s">
        <v>16</v>
      </c>
      <c r="C48" s="203" t="s">
        <v>26</v>
      </c>
      <c r="D48" s="87" t="s">
        <v>41</v>
      </c>
      <c r="E48" s="88" t="s">
        <v>42</v>
      </c>
      <c r="F48" s="88" t="s">
        <v>43</v>
      </c>
      <c r="G48" s="88" t="s">
        <v>44</v>
      </c>
      <c r="H48" s="88" t="s">
        <v>45</v>
      </c>
      <c r="I48" s="109" t="s">
        <v>27</v>
      </c>
      <c r="J48" s="84"/>
      <c r="K48" s="84"/>
    </row>
    <row r="49" spans="1:11" s="26" customFormat="1" ht="15" x14ac:dyDescent="0.25">
      <c r="A49" s="89" t="s">
        <v>112</v>
      </c>
      <c r="B49" s="101"/>
      <c r="C49" s="204"/>
      <c r="D49" s="101"/>
      <c r="E49" s="101"/>
      <c r="F49" s="101"/>
      <c r="G49" s="101"/>
      <c r="H49" s="101"/>
      <c r="I49" s="110"/>
      <c r="J49" s="84"/>
      <c r="K49" s="84"/>
    </row>
    <row r="50" spans="1:11" s="26" customFormat="1" ht="15" x14ac:dyDescent="0.25">
      <c r="A50" s="92" t="s">
        <v>20</v>
      </c>
      <c r="B50" s="186" t="str">
        <f>WOW!B50</f>
        <v>Hypothetical</v>
      </c>
      <c r="C50" s="205"/>
      <c r="D50" s="111"/>
      <c r="E50" s="111"/>
      <c r="F50" s="111"/>
      <c r="G50" s="111"/>
      <c r="H50" s="111"/>
      <c r="I50" s="112"/>
      <c r="J50" s="84"/>
      <c r="K50" s="84"/>
    </row>
    <row r="51" spans="1:11" s="26" customFormat="1" ht="15" x14ac:dyDescent="0.25">
      <c r="A51" s="95" t="s">
        <v>21</v>
      </c>
      <c r="B51" s="113"/>
      <c r="C51" s="206">
        <f>WOW!D51</f>
        <v>0</v>
      </c>
      <c r="D51" s="192">
        <f>WOW!E51</f>
        <v>451874.01500000001</v>
      </c>
      <c r="E51" s="192">
        <f>WOW!F51</f>
        <v>727545.00800000003</v>
      </c>
      <c r="F51" s="192">
        <f>WOW!G51</f>
        <v>943838.03300000005</v>
      </c>
      <c r="G51" s="192">
        <f>WOW!H51</f>
        <v>941638.26699999999</v>
      </c>
      <c r="H51" s="192">
        <f>WOW!I51</f>
        <v>944945.67599999998</v>
      </c>
      <c r="I51" s="193">
        <f>SUM(D51:H51)</f>
        <v>4009840.9989999998</v>
      </c>
      <c r="J51" s="84"/>
      <c r="K51" s="84"/>
    </row>
    <row r="52" spans="1:11" s="26" customFormat="1" ht="15" x14ac:dyDescent="0.25">
      <c r="A52" s="95" t="s">
        <v>22</v>
      </c>
      <c r="B52" s="113"/>
      <c r="C52" s="207">
        <f>WOW!D52</f>
        <v>5.1999999999999998E-2</v>
      </c>
      <c r="D52" s="201">
        <f>WOW!E52</f>
        <v>577.88</v>
      </c>
      <c r="E52" s="201">
        <f>WOW!F52</f>
        <v>608.13</v>
      </c>
      <c r="F52" s="201">
        <f>WOW!G52</f>
        <v>639.95000000000005</v>
      </c>
      <c r="G52" s="201">
        <f>WOW!H52</f>
        <v>673.44</v>
      </c>
      <c r="H52" s="201">
        <f>WOW!I52</f>
        <v>708.69</v>
      </c>
      <c r="I52" s="132"/>
      <c r="J52" s="84"/>
      <c r="K52" s="84"/>
    </row>
    <row r="53" spans="1:11" s="26" customFormat="1" ht="15" x14ac:dyDescent="0.25">
      <c r="A53" s="99" t="s">
        <v>23</v>
      </c>
      <c r="B53" s="114"/>
      <c r="C53" s="208"/>
      <c r="D53" s="135">
        <f>D51*D52</f>
        <v>261128955.78820002</v>
      </c>
      <c r="E53" s="135">
        <f>E51*E52</f>
        <v>442441945.71504003</v>
      </c>
      <c r="F53" s="135">
        <f>F51*F52</f>
        <v>604009149.21835005</v>
      </c>
      <c r="G53" s="135">
        <f>G51*G52</f>
        <v>634136874.52848005</v>
      </c>
      <c r="H53" s="135">
        <f>H51*H52</f>
        <v>669673551.12444007</v>
      </c>
      <c r="I53" s="202">
        <f>SUM(D53:H53)</f>
        <v>2611390476.3745103</v>
      </c>
      <c r="J53" s="84"/>
      <c r="K53" s="84"/>
    </row>
    <row r="54" spans="1:11" s="26" customFormat="1" ht="15" x14ac:dyDescent="0.25">
      <c r="F54" s="84"/>
      <c r="G54" s="84"/>
    </row>
    <row r="55" spans="1:11" s="26" customFormat="1" ht="15" x14ac:dyDescent="0.25">
      <c r="B55" s="84"/>
      <c r="C55" s="107"/>
      <c r="D55" s="108"/>
      <c r="E55" s="84"/>
      <c r="F55" s="84"/>
      <c r="G55" s="84"/>
    </row>
    <row r="56" spans="1:11" s="26" customFormat="1" ht="15" x14ac:dyDescent="0.25">
      <c r="F56" s="84"/>
      <c r="G56" s="84"/>
    </row>
    <row r="57" spans="1:11" s="26" customFormat="1" ht="15" x14ac:dyDescent="0.25">
      <c r="B57" s="84"/>
      <c r="C57" s="107"/>
      <c r="D57" s="108"/>
      <c r="E57" s="84"/>
      <c r="F57" s="84"/>
      <c r="G57" s="84"/>
    </row>
    <row r="58" spans="1:11" s="26" customFormat="1" ht="15" x14ac:dyDescent="0.25">
      <c r="F58" s="84"/>
      <c r="G58" s="84"/>
    </row>
    <row r="59" spans="1:11" s="26" customFormat="1" ht="15" x14ac:dyDescent="0.25">
      <c r="B59" s="84"/>
      <c r="C59" s="107"/>
      <c r="D59" s="108"/>
      <c r="E59" s="84"/>
      <c r="F59" s="84"/>
      <c r="G59" s="84"/>
    </row>
    <row r="60" spans="1:11" s="26" customFormat="1" ht="15" x14ac:dyDescent="0.25">
      <c r="F60" s="84"/>
      <c r="G60" s="84"/>
    </row>
    <row r="61" spans="1:11" s="26" customFormat="1" ht="15" x14ac:dyDescent="0.25">
      <c r="B61" s="84"/>
      <c r="C61" s="107"/>
      <c r="D61" s="108"/>
      <c r="E61" s="84"/>
      <c r="F61" s="84"/>
      <c r="G61" s="84"/>
    </row>
    <row r="62" spans="1:11" s="26" customFormat="1" ht="15" x14ac:dyDescent="0.25">
      <c r="F62" s="84"/>
      <c r="G62" s="84"/>
    </row>
    <row r="63" spans="1:11" s="26" customFormat="1" ht="15" x14ac:dyDescent="0.25">
      <c r="B63" s="84"/>
      <c r="C63" s="107"/>
      <c r="D63" s="108"/>
      <c r="E63" s="84"/>
      <c r="F63" s="84"/>
      <c r="G63" s="84"/>
    </row>
    <row r="64" spans="1:11" s="26" customFormat="1" ht="15" x14ac:dyDescent="0.25">
      <c r="F64" s="84"/>
      <c r="G64" s="84"/>
    </row>
    <row r="65" spans="2:7" s="26" customFormat="1" ht="15" x14ac:dyDescent="0.25">
      <c r="B65" s="84"/>
      <c r="C65" s="107"/>
      <c r="D65" s="108"/>
      <c r="E65" s="84"/>
      <c r="F65" s="84"/>
      <c r="G65" s="84"/>
    </row>
    <row r="66" spans="2:7" s="26" customFormat="1" ht="15" x14ac:dyDescent="0.25">
      <c r="F66" s="84"/>
      <c r="G66" s="84"/>
    </row>
    <row r="67" spans="2:7" s="26" customFormat="1" ht="15" x14ac:dyDescent="0.25">
      <c r="B67" s="84"/>
      <c r="C67" s="107"/>
      <c r="D67" s="108"/>
      <c r="E67" s="84"/>
      <c r="F67" s="84"/>
      <c r="G67" s="84"/>
    </row>
    <row r="68" spans="2:7" s="26" customFormat="1" ht="15" x14ac:dyDescent="0.25">
      <c r="F68" s="84"/>
      <c r="G68" s="84"/>
    </row>
    <row r="69" spans="2:7" s="26" customFormat="1" ht="15" x14ac:dyDescent="0.25">
      <c r="B69" s="84"/>
      <c r="C69" s="107"/>
      <c r="D69" s="108"/>
      <c r="E69" s="84"/>
      <c r="F69" s="84"/>
      <c r="G69" s="84"/>
    </row>
    <row r="70" spans="2:7" s="26" customFormat="1" ht="15" x14ac:dyDescent="0.25">
      <c r="F70" s="84"/>
      <c r="G70" s="84"/>
    </row>
    <row r="71" spans="2:7" s="26" customFormat="1" ht="15" x14ac:dyDescent="0.25">
      <c r="B71" s="84"/>
      <c r="C71" s="107"/>
      <c r="D71" s="108"/>
      <c r="E71" s="84"/>
      <c r="F71" s="84"/>
      <c r="G71" s="84"/>
    </row>
    <row r="72" spans="2:7" s="26" customFormat="1" ht="15" x14ac:dyDescent="0.25">
      <c r="F72" s="84"/>
      <c r="G72" s="84"/>
    </row>
    <row r="73" spans="2:7" s="26" customFormat="1" ht="15" x14ac:dyDescent="0.25">
      <c r="B73" s="84"/>
      <c r="C73" s="107"/>
      <c r="D73" s="108"/>
      <c r="E73" s="84"/>
      <c r="F73" s="84"/>
      <c r="G73" s="84"/>
    </row>
    <row r="74" spans="2:7" s="26" customFormat="1" ht="15" x14ac:dyDescent="0.25">
      <c r="F74" s="84"/>
      <c r="G74" s="84"/>
    </row>
    <row r="75" spans="2:7" s="26" customFormat="1" ht="15" x14ac:dyDescent="0.25">
      <c r="B75" s="84"/>
      <c r="C75" s="107"/>
      <c r="D75" s="108"/>
      <c r="E75" s="84"/>
      <c r="F75" s="84"/>
      <c r="G75" s="84"/>
    </row>
    <row r="76" spans="2:7" s="26" customFormat="1" ht="15" x14ac:dyDescent="0.25">
      <c r="F76" s="84"/>
      <c r="G76" s="84"/>
    </row>
    <row r="77" spans="2:7" s="26" customFormat="1" ht="15" x14ac:dyDescent="0.25">
      <c r="B77" s="84"/>
      <c r="C77" s="107"/>
      <c r="D77" s="108"/>
      <c r="E77" s="84"/>
      <c r="F77" s="84"/>
      <c r="G77" s="84"/>
    </row>
    <row r="78" spans="2:7" s="26" customFormat="1" ht="15" x14ac:dyDescent="0.25">
      <c r="F78" s="84"/>
      <c r="G78" s="84"/>
    </row>
    <row r="79" spans="2:7" s="26" customFormat="1" ht="15" x14ac:dyDescent="0.25">
      <c r="B79" s="84"/>
      <c r="C79" s="107"/>
      <c r="D79" s="108"/>
      <c r="E79" s="84"/>
      <c r="F79" s="84"/>
      <c r="G79" s="84"/>
    </row>
    <row r="80" spans="2:7" s="26" customFormat="1" ht="15" x14ac:dyDescent="0.25">
      <c r="F80" s="84"/>
      <c r="G80" s="84"/>
    </row>
    <row r="81" spans="2:7" s="26" customFormat="1" ht="15" x14ac:dyDescent="0.25">
      <c r="B81" s="84"/>
      <c r="C81" s="107"/>
      <c r="D81" s="108"/>
      <c r="E81" s="84"/>
      <c r="F81" s="84"/>
      <c r="G81" s="84"/>
    </row>
    <row r="82" spans="2:7" s="26" customFormat="1" ht="15" x14ac:dyDescent="0.25">
      <c r="F82" s="84"/>
      <c r="G82" s="84"/>
    </row>
    <row r="83" spans="2:7" s="26" customFormat="1" ht="15" x14ac:dyDescent="0.25">
      <c r="B83" s="84"/>
      <c r="C83" s="107"/>
      <c r="D83" s="108"/>
      <c r="E83" s="84"/>
      <c r="F83" s="84"/>
      <c r="G83" s="84"/>
    </row>
    <row r="84" spans="2:7" s="26" customFormat="1" ht="15" x14ac:dyDescent="0.25">
      <c r="F84" s="84"/>
      <c r="G84" s="84"/>
    </row>
    <row r="85" spans="2:7" s="26" customFormat="1" ht="15" x14ac:dyDescent="0.25">
      <c r="B85" s="84"/>
      <c r="C85" s="107"/>
      <c r="D85" s="108"/>
      <c r="E85" s="84"/>
      <c r="F85" s="84"/>
      <c r="G85" s="84"/>
    </row>
    <row r="86" spans="2:7" s="26" customFormat="1" ht="15" x14ac:dyDescent="0.25">
      <c r="F86" s="84"/>
      <c r="G86" s="84"/>
    </row>
    <row r="87" spans="2:7" s="26" customFormat="1" ht="15" x14ac:dyDescent="0.25">
      <c r="B87" s="84"/>
      <c r="C87" s="107"/>
      <c r="D87" s="108"/>
      <c r="E87" s="84"/>
      <c r="F87" s="84"/>
      <c r="G87" s="84"/>
    </row>
    <row r="88" spans="2:7" s="26" customFormat="1" ht="15" x14ac:dyDescent="0.25">
      <c r="F88" s="84"/>
      <c r="G88" s="84"/>
    </row>
    <row r="89" spans="2:7" s="26" customFormat="1" ht="15" x14ac:dyDescent="0.25">
      <c r="B89" s="84"/>
      <c r="C89" s="107"/>
      <c r="D89" s="108"/>
      <c r="E89" s="84"/>
      <c r="F89" s="84"/>
      <c r="G89" s="84"/>
    </row>
    <row r="90" spans="2:7" s="26" customFormat="1" ht="15" x14ac:dyDescent="0.25">
      <c r="F90" s="84"/>
      <c r="G90" s="84"/>
    </row>
    <row r="91" spans="2:7" s="26" customFormat="1" ht="15" x14ac:dyDescent="0.25">
      <c r="B91" s="84"/>
      <c r="C91" s="107"/>
      <c r="D91" s="108"/>
      <c r="E91" s="84"/>
      <c r="F91" s="84"/>
      <c r="G91" s="84"/>
    </row>
    <row r="92" spans="2:7" s="26" customFormat="1" ht="15" x14ac:dyDescent="0.25">
      <c r="F92" s="84"/>
      <c r="G92" s="84"/>
    </row>
    <row r="93" spans="2:7" s="26" customFormat="1" ht="15" x14ac:dyDescent="0.25">
      <c r="B93" s="84"/>
      <c r="C93" s="107"/>
      <c r="D93" s="108"/>
      <c r="E93" s="84"/>
      <c r="F93" s="84"/>
      <c r="G93" s="84"/>
    </row>
    <row r="94" spans="2:7" s="26" customFormat="1" ht="15" x14ac:dyDescent="0.25">
      <c r="F94" s="84"/>
      <c r="G94" s="84"/>
    </row>
    <row r="95" spans="2:7" s="26" customFormat="1" ht="15" x14ac:dyDescent="0.25">
      <c r="B95" s="84"/>
      <c r="C95" s="107"/>
      <c r="D95" s="108"/>
      <c r="E95" s="84"/>
      <c r="F95" s="84"/>
      <c r="G95" s="84"/>
    </row>
    <row r="96" spans="2:7" s="26" customFormat="1" ht="15" x14ac:dyDescent="0.25">
      <c r="F96" s="84"/>
      <c r="G96" s="84"/>
    </row>
    <row r="97" spans="2:7" s="26" customFormat="1" ht="15" x14ac:dyDescent="0.25">
      <c r="B97" s="84"/>
      <c r="C97" s="107"/>
      <c r="D97" s="108"/>
      <c r="E97" s="84"/>
      <c r="F97" s="84"/>
      <c r="G97" s="84"/>
    </row>
    <row r="98" spans="2:7" s="26" customFormat="1" ht="15" x14ac:dyDescent="0.25">
      <c r="F98" s="84"/>
      <c r="G98" s="84"/>
    </row>
    <row r="99" spans="2:7" s="26" customFormat="1" ht="15" x14ac:dyDescent="0.25">
      <c r="B99" s="84"/>
      <c r="C99" s="107"/>
      <c r="D99" s="108"/>
      <c r="E99" s="84"/>
      <c r="F99" s="84"/>
      <c r="G99" s="84"/>
    </row>
    <row r="100" spans="2:7" s="26" customFormat="1" ht="15" x14ac:dyDescent="0.25">
      <c r="F100" s="84"/>
      <c r="G100" s="84"/>
    </row>
    <row r="101" spans="2:7" s="26" customFormat="1" ht="15" x14ac:dyDescent="0.25">
      <c r="B101" s="84"/>
      <c r="C101" s="107"/>
      <c r="D101" s="108"/>
      <c r="E101" s="84"/>
      <c r="F101" s="84"/>
      <c r="G101" s="84"/>
    </row>
    <row r="102" spans="2:7" s="26" customFormat="1" ht="15" x14ac:dyDescent="0.25">
      <c r="F102" s="84"/>
      <c r="G102" s="84"/>
    </row>
    <row r="103" spans="2:7" s="26" customFormat="1" ht="15" x14ac:dyDescent="0.25">
      <c r="B103" s="84"/>
      <c r="C103" s="107"/>
      <c r="D103" s="108"/>
      <c r="E103" s="84"/>
      <c r="F103" s="84"/>
      <c r="G103" s="84"/>
    </row>
    <row r="104" spans="2:7" s="26" customFormat="1" ht="15" x14ac:dyDescent="0.25">
      <c r="F104" s="84"/>
      <c r="G104" s="84"/>
    </row>
    <row r="105" spans="2:7" s="26" customFormat="1" ht="15" x14ac:dyDescent="0.25">
      <c r="B105" s="84"/>
      <c r="C105" s="107"/>
      <c r="D105" s="108"/>
      <c r="E105" s="84"/>
      <c r="F105" s="84"/>
      <c r="G105" s="84"/>
    </row>
    <row r="106" spans="2:7" s="26" customFormat="1" ht="15" x14ac:dyDescent="0.25">
      <c r="F106" s="84"/>
      <c r="G106" s="84"/>
    </row>
    <row r="107" spans="2:7" s="26" customFormat="1" ht="15" x14ac:dyDescent="0.25">
      <c r="B107" s="84"/>
      <c r="C107" s="107"/>
      <c r="D107" s="108"/>
      <c r="E107" s="84"/>
      <c r="F107" s="84"/>
      <c r="G107" s="84"/>
    </row>
    <row r="108" spans="2:7" s="26" customFormat="1" ht="15" x14ac:dyDescent="0.25">
      <c r="F108" s="84"/>
      <c r="G108" s="84"/>
    </row>
    <row r="109" spans="2:7" s="26" customFormat="1" ht="15" x14ac:dyDescent="0.25">
      <c r="B109" s="84"/>
      <c r="C109" s="107"/>
      <c r="D109" s="108"/>
      <c r="E109" s="84"/>
      <c r="F109" s="84"/>
      <c r="G109" s="84"/>
    </row>
    <row r="110" spans="2:7" s="26" customFormat="1" ht="15" x14ac:dyDescent="0.25">
      <c r="F110" s="84"/>
      <c r="G110" s="84"/>
    </row>
    <row r="111" spans="2:7" s="26" customFormat="1" ht="15" x14ac:dyDescent="0.25">
      <c r="B111" s="84"/>
      <c r="C111" s="107"/>
      <c r="D111" s="108"/>
      <c r="E111" s="84"/>
      <c r="F111" s="84"/>
      <c r="G111" s="84"/>
    </row>
    <row r="112" spans="2:7" s="26" customFormat="1" ht="15" x14ac:dyDescent="0.25">
      <c r="F112" s="84"/>
      <c r="G112" s="84"/>
    </row>
    <row r="113" spans="2:7" s="26" customFormat="1" ht="15" x14ac:dyDescent="0.25">
      <c r="B113" s="84"/>
      <c r="C113" s="107"/>
      <c r="D113" s="108"/>
      <c r="E113" s="84"/>
      <c r="F113" s="84"/>
      <c r="G113" s="84"/>
    </row>
    <row r="114" spans="2:7" s="26" customFormat="1" ht="15" x14ac:dyDescent="0.25">
      <c r="F114" s="84"/>
      <c r="G114" s="84"/>
    </row>
    <row r="115" spans="2:7" s="26" customFormat="1" ht="15" x14ac:dyDescent="0.25">
      <c r="B115" s="84"/>
      <c r="C115" s="107"/>
      <c r="D115" s="108"/>
      <c r="E115" s="84"/>
      <c r="F115" s="84"/>
      <c r="G115" s="84"/>
    </row>
    <row r="116" spans="2:7" s="26" customFormat="1" ht="15" x14ac:dyDescent="0.25">
      <c r="F116" s="84"/>
      <c r="G116" s="84"/>
    </row>
    <row r="117" spans="2:7" s="26" customFormat="1" ht="15" x14ac:dyDescent="0.25">
      <c r="B117" s="84"/>
      <c r="C117" s="107"/>
      <c r="D117" s="108"/>
      <c r="E117" s="84"/>
      <c r="F117" s="84"/>
      <c r="G117" s="84"/>
    </row>
    <row r="118" spans="2:7" s="26" customFormat="1" ht="15" x14ac:dyDescent="0.25">
      <c r="F118" s="84"/>
      <c r="G118" s="84"/>
    </row>
    <row r="119" spans="2:7" s="26" customFormat="1" ht="15" x14ac:dyDescent="0.25">
      <c r="B119" s="84"/>
      <c r="C119" s="107"/>
      <c r="D119" s="108"/>
      <c r="E119" s="84"/>
      <c r="F119" s="84"/>
      <c r="G119" s="84"/>
    </row>
    <row r="120" spans="2:7" s="26" customFormat="1" ht="15" x14ac:dyDescent="0.25">
      <c r="F120" s="84"/>
      <c r="G120" s="84"/>
    </row>
    <row r="121" spans="2:7" s="26" customFormat="1" ht="15" x14ac:dyDescent="0.25">
      <c r="B121" s="84"/>
      <c r="C121" s="107"/>
      <c r="D121" s="108"/>
      <c r="E121" s="84"/>
      <c r="F121" s="84"/>
      <c r="G121" s="84"/>
    </row>
    <row r="122" spans="2:7" s="26" customFormat="1" ht="15" x14ac:dyDescent="0.25">
      <c r="F122" s="84"/>
      <c r="G122" s="84"/>
    </row>
    <row r="123" spans="2:7" s="26" customFormat="1" ht="15" x14ac:dyDescent="0.25">
      <c r="B123" s="84"/>
      <c r="C123" s="107"/>
      <c r="D123" s="108"/>
      <c r="E123" s="84"/>
      <c r="F123" s="84"/>
      <c r="G123" s="84"/>
    </row>
    <row r="124" spans="2:7" s="26" customFormat="1" ht="15" x14ac:dyDescent="0.25">
      <c r="F124" s="84"/>
      <c r="G124" s="84"/>
    </row>
    <row r="125" spans="2:7" s="26" customFormat="1" ht="15" x14ac:dyDescent="0.25">
      <c r="B125" s="84"/>
      <c r="C125" s="107"/>
      <c r="D125" s="108"/>
      <c r="E125" s="84"/>
      <c r="F125" s="84"/>
      <c r="G125" s="84"/>
    </row>
    <row r="126" spans="2:7" s="26" customFormat="1" ht="15" x14ac:dyDescent="0.25">
      <c r="F126" s="84"/>
      <c r="G126" s="84"/>
    </row>
    <row r="127" spans="2:7" s="26" customFormat="1" ht="15" x14ac:dyDescent="0.25">
      <c r="B127" s="84"/>
      <c r="C127" s="107"/>
      <c r="D127" s="108"/>
      <c r="E127" s="84"/>
      <c r="F127" s="84"/>
      <c r="G127" s="84"/>
    </row>
    <row r="128" spans="2:7" s="26" customFormat="1" ht="15" x14ac:dyDescent="0.25">
      <c r="F128" s="84"/>
      <c r="G128" s="84"/>
    </row>
    <row r="129" spans="2:7" s="26" customFormat="1" ht="15" x14ac:dyDescent="0.25">
      <c r="B129" s="84"/>
      <c r="C129" s="107"/>
      <c r="D129" s="108"/>
      <c r="E129" s="84"/>
      <c r="F129" s="84"/>
      <c r="G129" s="84"/>
    </row>
    <row r="130" spans="2:7" s="26" customFormat="1" ht="15" x14ac:dyDescent="0.25">
      <c r="F130" s="84"/>
      <c r="G130" s="84"/>
    </row>
    <row r="131" spans="2:7" s="26" customFormat="1" ht="15" x14ac:dyDescent="0.25">
      <c r="B131" s="84"/>
      <c r="C131" s="107"/>
      <c r="D131" s="108"/>
      <c r="E131" s="84"/>
      <c r="F131" s="84"/>
      <c r="G131" s="84"/>
    </row>
    <row r="132" spans="2:7" s="26" customFormat="1" ht="15" x14ac:dyDescent="0.25">
      <c r="F132" s="84"/>
      <c r="G132" s="84"/>
    </row>
    <row r="133" spans="2:7" s="26" customFormat="1" ht="15" x14ac:dyDescent="0.25">
      <c r="B133" s="84"/>
      <c r="C133" s="107"/>
      <c r="D133" s="108"/>
      <c r="E133" s="84"/>
      <c r="F133" s="84"/>
      <c r="G133" s="84"/>
    </row>
    <row r="134" spans="2:7" s="26" customFormat="1" ht="15" x14ac:dyDescent="0.25">
      <c r="F134" s="84"/>
      <c r="G134" s="84"/>
    </row>
    <row r="135" spans="2:7" s="26" customFormat="1" ht="15" x14ac:dyDescent="0.25">
      <c r="B135" s="84"/>
      <c r="C135" s="107"/>
      <c r="D135" s="108"/>
      <c r="E135" s="84"/>
      <c r="F135" s="84"/>
      <c r="G135" s="84"/>
    </row>
    <row r="136" spans="2:7" s="26" customFormat="1" ht="15" x14ac:dyDescent="0.25">
      <c r="F136" s="84"/>
      <c r="G136" s="84"/>
    </row>
    <row r="137" spans="2:7" s="26" customFormat="1" ht="15" x14ac:dyDescent="0.25">
      <c r="B137" s="84"/>
      <c r="C137" s="107"/>
      <c r="D137" s="108"/>
      <c r="E137" s="84"/>
      <c r="F137" s="84"/>
      <c r="G137" s="84"/>
    </row>
    <row r="138" spans="2:7" s="26" customFormat="1" ht="15" x14ac:dyDescent="0.25">
      <c r="F138" s="84"/>
      <c r="G138" s="84"/>
    </row>
    <row r="139" spans="2:7" s="26" customFormat="1" ht="15" x14ac:dyDescent="0.25">
      <c r="B139" s="84"/>
      <c r="C139" s="107"/>
      <c r="D139" s="108"/>
      <c r="E139" s="84"/>
      <c r="F139" s="84"/>
      <c r="G139" s="84"/>
    </row>
    <row r="140" spans="2:7" s="26" customFormat="1" ht="15" x14ac:dyDescent="0.25">
      <c r="F140" s="84"/>
      <c r="G140" s="84"/>
    </row>
    <row r="141" spans="2:7" s="26" customFormat="1" ht="15" x14ac:dyDescent="0.25">
      <c r="B141" s="84"/>
      <c r="C141" s="107"/>
      <c r="D141" s="108"/>
      <c r="E141" s="84"/>
      <c r="F141" s="84"/>
      <c r="G141" s="84"/>
    </row>
    <row r="142" spans="2:7" s="26" customFormat="1" ht="15" x14ac:dyDescent="0.25">
      <c r="F142" s="84"/>
      <c r="G142" s="84"/>
    </row>
    <row r="143" spans="2:7" s="26" customFormat="1" ht="15" x14ac:dyDescent="0.25">
      <c r="B143" s="84"/>
      <c r="C143" s="107"/>
      <c r="D143" s="108"/>
      <c r="E143" s="84"/>
      <c r="F143" s="84"/>
      <c r="G143" s="84"/>
    </row>
    <row r="144" spans="2:7" s="26" customFormat="1" ht="15" x14ac:dyDescent="0.25">
      <c r="F144" s="84"/>
      <c r="G144" s="84"/>
    </row>
    <row r="145" spans="2:7" s="26" customFormat="1" ht="15" x14ac:dyDescent="0.25">
      <c r="B145" s="84"/>
      <c r="C145" s="107"/>
      <c r="D145" s="108"/>
      <c r="E145" s="84"/>
      <c r="F145" s="84"/>
      <c r="G145" s="84"/>
    </row>
    <row r="146" spans="2:7" s="26" customFormat="1" ht="15" x14ac:dyDescent="0.25">
      <c r="F146" s="84"/>
      <c r="G146" s="84"/>
    </row>
    <row r="147" spans="2:7" s="26" customFormat="1" ht="15" x14ac:dyDescent="0.25">
      <c r="B147" s="84"/>
      <c r="C147" s="107"/>
      <c r="D147" s="108"/>
      <c r="E147" s="84"/>
      <c r="F147" s="84"/>
      <c r="G147" s="84"/>
    </row>
    <row r="148" spans="2:7" s="26" customFormat="1" ht="15" x14ac:dyDescent="0.25">
      <c r="F148" s="84"/>
      <c r="G148" s="84"/>
    </row>
    <row r="149" spans="2:7" s="26" customFormat="1" ht="15" x14ac:dyDescent="0.25">
      <c r="B149" s="84"/>
      <c r="C149" s="107"/>
      <c r="D149" s="108"/>
      <c r="E149" s="84"/>
      <c r="F149" s="84"/>
      <c r="G149" s="84"/>
    </row>
    <row r="150" spans="2:7" s="26" customFormat="1" ht="15" x14ac:dyDescent="0.25">
      <c r="F150" s="84"/>
      <c r="G150" s="84"/>
    </row>
    <row r="151" spans="2:7" s="26" customFormat="1" ht="15" x14ac:dyDescent="0.25">
      <c r="B151" s="84"/>
      <c r="C151" s="107"/>
      <c r="D151" s="108"/>
      <c r="E151" s="84"/>
      <c r="F151" s="84"/>
      <c r="G151" s="84"/>
    </row>
    <row r="152" spans="2:7" s="26" customFormat="1" ht="15" x14ac:dyDescent="0.25">
      <c r="F152" s="84"/>
      <c r="G152" s="84"/>
    </row>
    <row r="153" spans="2:7" s="26" customFormat="1" ht="15" x14ac:dyDescent="0.25">
      <c r="B153" s="84"/>
      <c r="C153" s="107"/>
      <c r="D153" s="108"/>
      <c r="E153" s="84"/>
      <c r="F153" s="84"/>
      <c r="G153" s="84"/>
    </row>
    <row r="154" spans="2:7" s="26" customFormat="1" ht="15" x14ac:dyDescent="0.25">
      <c r="F154" s="84"/>
      <c r="G154" s="84"/>
    </row>
    <row r="155" spans="2:7" s="26" customFormat="1" ht="15" x14ac:dyDescent="0.25">
      <c r="B155" s="84"/>
      <c r="C155" s="107"/>
      <c r="D155" s="108"/>
      <c r="E155" s="84"/>
      <c r="F155" s="84"/>
      <c r="G155" s="84"/>
    </row>
    <row r="156" spans="2:7" s="26" customFormat="1" ht="15" x14ac:dyDescent="0.25">
      <c r="F156" s="84"/>
      <c r="G156" s="84"/>
    </row>
    <row r="157" spans="2:7" s="26" customFormat="1" ht="15" x14ac:dyDescent="0.25">
      <c r="B157" s="84"/>
      <c r="C157" s="107"/>
      <c r="D157" s="108"/>
      <c r="E157" s="84"/>
      <c r="F157" s="84"/>
      <c r="G157" s="84"/>
    </row>
    <row r="158" spans="2:7" s="26" customFormat="1" ht="15" x14ac:dyDescent="0.25">
      <c r="F158" s="84"/>
      <c r="G158" s="84"/>
    </row>
    <row r="159" spans="2:7" s="26" customFormat="1" ht="15" x14ac:dyDescent="0.25">
      <c r="B159" s="84"/>
      <c r="C159" s="107"/>
      <c r="D159" s="108"/>
      <c r="E159" s="84"/>
      <c r="F159" s="84"/>
      <c r="G159" s="84"/>
    </row>
    <row r="160" spans="2:7" s="26" customFormat="1" ht="15" x14ac:dyDescent="0.25">
      <c r="F160" s="84"/>
      <c r="G160" s="84"/>
    </row>
    <row r="161" spans="2:7" s="26" customFormat="1" ht="15" x14ac:dyDescent="0.25">
      <c r="B161" s="84"/>
      <c r="C161" s="107"/>
      <c r="D161" s="108"/>
      <c r="E161" s="84"/>
      <c r="F161" s="84"/>
      <c r="G161" s="84"/>
    </row>
    <row r="162" spans="2:7" s="26" customFormat="1" ht="15" x14ac:dyDescent="0.25">
      <c r="F162" s="84"/>
      <c r="G162" s="84"/>
    </row>
    <row r="163" spans="2:7" s="26" customFormat="1" ht="15" x14ac:dyDescent="0.25">
      <c r="B163" s="84"/>
      <c r="C163" s="107"/>
      <c r="D163" s="108"/>
      <c r="E163" s="84"/>
      <c r="F163" s="84"/>
      <c r="G163" s="84"/>
    </row>
    <row r="164" spans="2:7" s="26" customFormat="1" ht="15" x14ac:dyDescent="0.25">
      <c r="F164" s="84"/>
      <c r="G164" s="84"/>
    </row>
    <row r="165" spans="2:7" s="26" customFormat="1" ht="15" x14ac:dyDescent="0.25">
      <c r="B165" s="84"/>
      <c r="C165" s="107"/>
      <c r="D165" s="108"/>
      <c r="E165" s="84"/>
      <c r="F165" s="84"/>
      <c r="G165" s="84"/>
    </row>
    <row r="166" spans="2:7" s="26" customFormat="1" ht="15" x14ac:dyDescent="0.25">
      <c r="F166" s="84"/>
      <c r="G166" s="84"/>
    </row>
    <row r="167" spans="2:7" s="26" customFormat="1" ht="15" x14ac:dyDescent="0.25">
      <c r="B167" s="84"/>
      <c r="C167" s="107"/>
      <c r="D167" s="108"/>
      <c r="E167" s="84"/>
      <c r="F167" s="84"/>
      <c r="G167" s="84"/>
    </row>
    <row r="168" spans="2:7" s="26" customFormat="1" ht="15" x14ac:dyDescent="0.25">
      <c r="F168" s="84"/>
      <c r="G168" s="84"/>
    </row>
    <row r="169" spans="2:7" s="26" customFormat="1" ht="15" x14ac:dyDescent="0.25">
      <c r="B169" s="84"/>
      <c r="C169" s="107"/>
      <c r="D169" s="108"/>
      <c r="E169" s="84"/>
      <c r="F169" s="84"/>
      <c r="G169" s="84"/>
    </row>
    <row r="170" spans="2:7" s="26" customFormat="1" ht="15" x14ac:dyDescent="0.25">
      <c r="F170" s="84"/>
      <c r="G170" s="84"/>
    </row>
    <row r="171" spans="2:7" s="26" customFormat="1" ht="15" x14ac:dyDescent="0.25">
      <c r="B171" s="84"/>
      <c r="C171" s="107"/>
      <c r="D171" s="108"/>
      <c r="E171" s="84"/>
      <c r="F171" s="84"/>
      <c r="G171" s="84"/>
    </row>
    <row r="172" spans="2:7" s="26" customFormat="1" ht="15" x14ac:dyDescent="0.25">
      <c r="F172" s="84"/>
      <c r="G172" s="84"/>
    </row>
    <row r="173" spans="2:7" s="26" customFormat="1" ht="15" x14ac:dyDescent="0.25">
      <c r="B173" s="84"/>
      <c r="C173" s="107"/>
      <c r="D173" s="108"/>
      <c r="E173" s="84"/>
      <c r="F173" s="84"/>
      <c r="G173" s="84"/>
    </row>
    <row r="174" spans="2:7" s="26" customFormat="1" ht="15" x14ac:dyDescent="0.25">
      <c r="F174" s="84"/>
      <c r="G174" s="84"/>
    </row>
    <row r="175" spans="2:7" s="26" customFormat="1" ht="15" x14ac:dyDescent="0.25">
      <c r="B175" s="84"/>
      <c r="C175" s="107"/>
      <c r="D175" s="108"/>
      <c r="E175" s="84"/>
      <c r="F175" s="84"/>
      <c r="G175" s="84"/>
    </row>
    <row r="176" spans="2:7" s="26" customFormat="1" ht="15" x14ac:dyDescent="0.25">
      <c r="F176" s="84"/>
      <c r="G176" s="84"/>
    </row>
    <row r="177" spans="2:7" s="26" customFormat="1" ht="15" x14ac:dyDescent="0.25">
      <c r="B177" s="84"/>
      <c r="C177" s="107"/>
      <c r="D177" s="108"/>
      <c r="E177" s="84"/>
      <c r="F177" s="84"/>
      <c r="G177" s="84"/>
    </row>
    <row r="178" spans="2:7" s="26" customFormat="1" ht="15" x14ac:dyDescent="0.25">
      <c r="F178" s="84"/>
      <c r="G178" s="84"/>
    </row>
    <row r="179" spans="2:7" s="26" customFormat="1" ht="15" x14ac:dyDescent="0.25">
      <c r="B179" s="84"/>
      <c r="C179" s="107"/>
      <c r="D179" s="108"/>
      <c r="E179" s="84"/>
      <c r="F179" s="84"/>
      <c r="G179" s="84"/>
    </row>
    <row r="180" spans="2:7" s="26" customFormat="1" ht="15" x14ac:dyDescent="0.25">
      <c r="F180" s="84"/>
      <c r="G180" s="84"/>
    </row>
    <row r="181" spans="2:7" s="26" customFormat="1" ht="15" x14ac:dyDescent="0.25">
      <c r="B181" s="84"/>
      <c r="C181" s="107"/>
      <c r="D181" s="108"/>
      <c r="E181" s="84"/>
      <c r="F181" s="84"/>
      <c r="G181" s="84"/>
    </row>
    <row r="182" spans="2:7" s="26" customFormat="1" ht="15" x14ac:dyDescent="0.25">
      <c r="F182" s="84"/>
      <c r="G182" s="84"/>
    </row>
    <row r="183" spans="2:7" s="26" customFormat="1" ht="15" x14ac:dyDescent="0.25">
      <c r="B183" s="84"/>
      <c r="C183" s="107"/>
      <c r="D183" s="108"/>
      <c r="E183" s="84"/>
      <c r="F183" s="84"/>
      <c r="G183" s="84"/>
    </row>
    <row r="184" spans="2:7" s="26" customFormat="1" ht="15" x14ac:dyDescent="0.25">
      <c r="F184" s="84"/>
      <c r="G184" s="84"/>
    </row>
    <row r="185" spans="2:7" s="26" customFormat="1" ht="15" x14ac:dyDescent="0.25">
      <c r="B185" s="84"/>
      <c r="C185" s="107"/>
      <c r="D185" s="108"/>
      <c r="E185" s="84"/>
      <c r="F185" s="84"/>
      <c r="G185" s="84"/>
    </row>
    <row r="186" spans="2:7" s="26" customFormat="1" ht="15" x14ac:dyDescent="0.25">
      <c r="F186" s="84"/>
      <c r="G186" s="84"/>
    </row>
    <row r="187" spans="2:7" s="26" customFormat="1" ht="15" x14ac:dyDescent="0.25">
      <c r="B187" s="84"/>
      <c r="C187" s="107"/>
      <c r="D187" s="108"/>
      <c r="E187" s="84"/>
      <c r="F187" s="84"/>
      <c r="G187" s="84"/>
    </row>
    <row r="188" spans="2:7" s="26" customFormat="1" ht="15" x14ac:dyDescent="0.25">
      <c r="F188" s="84"/>
      <c r="G188" s="84"/>
    </row>
    <row r="189" spans="2:7" s="26" customFormat="1" ht="15" x14ac:dyDescent="0.25">
      <c r="B189" s="84"/>
      <c r="C189" s="107"/>
      <c r="D189" s="108"/>
      <c r="E189" s="84"/>
      <c r="F189" s="84"/>
      <c r="G189" s="84"/>
    </row>
    <row r="190" spans="2:7" s="26" customFormat="1" ht="15" x14ac:dyDescent="0.25">
      <c r="F190" s="84"/>
      <c r="G190" s="84"/>
    </row>
    <row r="191" spans="2:7" s="26" customFormat="1" ht="15" x14ac:dyDescent="0.25">
      <c r="B191" s="84"/>
      <c r="C191" s="107"/>
      <c r="D191" s="108"/>
      <c r="E191" s="84"/>
      <c r="F191" s="84"/>
      <c r="G191" s="84"/>
    </row>
    <row r="192" spans="2:7" s="26" customFormat="1" ht="15" x14ac:dyDescent="0.25">
      <c r="F192" s="84"/>
      <c r="G192" s="84"/>
    </row>
    <row r="193" spans="2:7" s="26" customFormat="1" ht="15" x14ac:dyDescent="0.25">
      <c r="B193" s="84"/>
      <c r="C193" s="107"/>
      <c r="D193" s="108"/>
      <c r="E193" s="84"/>
      <c r="F193" s="84"/>
      <c r="G193" s="84"/>
    </row>
    <row r="194" spans="2:7" s="26" customFormat="1" ht="15" x14ac:dyDescent="0.25">
      <c r="F194" s="84"/>
      <c r="G194" s="84"/>
    </row>
    <row r="195" spans="2:7" s="26" customFormat="1" ht="15" x14ac:dyDescent="0.25">
      <c r="B195" s="84"/>
      <c r="C195" s="107"/>
      <c r="D195" s="108"/>
      <c r="E195" s="84"/>
      <c r="F195" s="84"/>
      <c r="G195" s="84"/>
    </row>
    <row r="196" spans="2:7" s="26" customFormat="1" ht="15" x14ac:dyDescent="0.25">
      <c r="F196" s="84"/>
      <c r="G196" s="84"/>
    </row>
    <row r="197" spans="2:7" s="26" customFormat="1" ht="15" x14ac:dyDescent="0.25">
      <c r="B197" s="84"/>
      <c r="C197" s="107"/>
      <c r="D197" s="108"/>
      <c r="E197" s="84"/>
      <c r="F197" s="84"/>
      <c r="G197" s="84"/>
    </row>
    <row r="198" spans="2:7" s="26" customFormat="1" ht="15" x14ac:dyDescent="0.25">
      <c r="F198" s="84"/>
      <c r="G198" s="84"/>
    </row>
    <row r="199" spans="2:7" s="26" customFormat="1" ht="15" x14ac:dyDescent="0.25">
      <c r="B199" s="84"/>
      <c r="C199" s="107"/>
      <c r="D199" s="108"/>
      <c r="E199" s="84"/>
      <c r="F199" s="84"/>
      <c r="G199" s="84"/>
    </row>
    <row r="200" spans="2:7" s="26" customFormat="1" ht="15" x14ac:dyDescent="0.25">
      <c r="F200" s="84"/>
      <c r="G200" s="84"/>
    </row>
    <row r="201" spans="2:7" s="26" customFormat="1" ht="15" x14ac:dyDescent="0.25">
      <c r="B201" s="84"/>
      <c r="C201" s="107"/>
      <c r="D201" s="108"/>
      <c r="E201" s="84"/>
      <c r="F201" s="84"/>
      <c r="G201" s="84"/>
    </row>
    <row r="202" spans="2:7" s="26" customFormat="1" ht="15" x14ac:dyDescent="0.25">
      <c r="F202" s="84"/>
      <c r="G202" s="84"/>
    </row>
    <row r="203" spans="2:7" s="26" customFormat="1" ht="15" x14ac:dyDescent="0.25">
      <c r="B203" s="84"/>
      <c r="C203" s="107"/>
      <c r="D203" s="108"/>
      <c r="E203" s="84"/>
      <c r="F203" s="84"/>
      <c r="G203" s="84"/>
    </row>
    <row r="204" spans="2:7" s="26" customFormat="1" ht="15" x14ac:dyDescent="0.25">
      <c r="F204" s="84"/>
      <c r="G204" s="84"/>
    </row>
    <row r="205" spans="2:7" s="26" customFormat="1" ht="15" x14ac:dyDescent="0.25">
      <c r="B205" s="84"/>
      <c r="C205" s="107"/>
      <c r="D205" s="108"/>
      <c r="E205" s="84"/>
      <c r="F205" s="84"/>
      <c r="G205" s="84"/>
    </row>
    <row r="206" spans="2:7" s="26" customFormat="1" ht="15" x14ac:dyDescent="0.25">
      <c r="F206" s="84"/>
      <c r="G206" s="84"/>
    </row>
    <row r="207" spans="2:7" s="26" customFormat="1" ht="15" x14ac:dyDescent="0.25">
      <c r="B207" s="84"/>
      <c r="C207" s="107"/>
      <c r="D207" s="108"/>
      <c r="E207" s="84"/>
      <c r="F207" s="84"/>
      <c r="G207" s="84"/>
    </row>
    <row r="208" spans="2:7" s="26" customFormat="1" ht="15" x14ac:dyDescent="0.25">
      <c r="F208" s="84"/>
      <c r="G208" s="84"/>
    </row>
    <row r="209" spans="2:7" s="26" customFormat="1" ht="15" x14ac:dyDescent="0.25">
      <c r="B209" s="84"/>
      <c r="C209" s="107"/>
      <c r="D209" s="108"/>
      <c r="E209" s="84"/>
      <c r="F209" s="84"/>
      <c r="G209" s="84"/>
    </row>
    <row r="210" spans="2:7" s="26" customFormat="1" ht="15" x14ac:dyDescent="0.25">
      <c r="F210" s="84"/>
      <c r="G210" s="84"/>
    </row>
    <row r="211" spans="2:7" s="26" customFormat="1" ht="15" x14ac:dyDescent="0.25">
      <c r="B211" s="84"/>
      <c r="C211" s="107"/>
      <c r="D211" s="108"/>
      <c r="E211" s="84"/>
      <c r="F211" s="84"/>
      <c r="G211" s="84"/>
    </row>
    <row r="212" spans="2:7" s="26" customFormat="1" ht="15" x14ac:dyDescent="0.25">
      <c r="F212" s="84"/>
      <c r="G212" s="84"/>
    </row>
    <row r="213" spans="2:7" s="26" customFormat="1" ht="15" x14ac:dyDescent="0.25">
      <c r="B213" s="84"/>
      <c r="C213" s="107"/>
      <c r="D213" s="108"/>
      <c r="E213" s="84"/>
      <c r="F213" s="84"/>
      <c r="G213" s="84"/>
    </row>
    <row r="214" spans="2:7" s="26" customFormat="1" ht="15" x14ac:dyDescent="0.25">
      <c r="F214" s="84"/>
      <c r="G214" s="84"/>
    </row>
    <row r="215" spans="2:7" s="26" customFormat="1" ht="15" x14ac:dyDescent="0.25">
      <c r="B215" s="84"/>
      <c r="C215" s="107"/>
      <c r="D215" s="108"/>
      <c r="E215" s="84"/>
      <c r="F215" s="84"/>
      <c r="G215" s="84"/>
    </row>
    <row r="216" spans="2:7" s="26" customFormat="1" ht="15" x14ac:dyDescent="0.25">
      <c r="F216" s="84"/>
      <c r="G216" s="84"/>
    </row>
    <row r="217" spans="2:7" s="26" customFormat="1" ht="15" x14ac:dyDescent="0.25">
      <c r="B217" s="84"/>
      <c r="C217" s="107"/>
      <c r="D217" s="108"/>
      <c r="E217" s="84"/>
      <c r="F217" s="84"/>
      <c r="G217" s="84"/>
    </row>
    <row r="218" spans="2:7" s="26" customFormat="1" ht="15" x14ac:dyDescent="0.25">
      <c r="F218" s="84"/>
      <c r="G218" s="84"/>
    </row>
    <row r="219" spans="2:7" s="26" customFormat="1" ht="15" x14ac:dyDescent="0.25">
      <c r="B219" s="84"/>
      <c r="C219" s="107"/>
      <c r="D219" s="108"/>
      <c r="E219" s="84"/>
      <c r="F219" s="84"/>
      <c r="G219" s="84"/>
    </row>
    <row r="220" spans="2:7" s="26" customFormat="1" ht="15" x14ac:dyDescent="0.25">
      <c r="F220" s="84"/>
      <c r="G220" s="84"/>
    </row>
    <row r="221" spans="2:7" s="26" customFormat="1" ht="15" x14ac:dyDescent="0.25">
      <c r="B221" s="84"/>
      <c r="C221" s="107"/>
      <c r="D221" s="108"/>
      <c r="E221" s="84"/>
      <c r="F221" s="84"/>
      <c r="G221" s="84"/>
    </row>
    <row r="222" spans="2:7" s="26" customFormat="1" ht="15" x14ac:dyDescent="0.25">
      <c r="F222" s="84"/>
      <c r="G222" s="84"/>
    </row>
    <row r="223" spans="2:7" s="26" customFormat="1" ht="15" x14ac:dyDescent="0.25">
      <c r="B223" s="84"/>
      <c r="C223" s="107"/>
      <c r="D223" s="108"/>
      <c r="E223" s="84"/>
      <c r="F223" s="84"/>
      <c r="G223" s="84"/>
    </row>
    <row r="224" spans="2:7" s="26" customFormat="1" ht="15" x14ac:dyDescent="0.25">
      <c r="F224" s="84"/>
      <c r="G224" s="84"/>
    </row>
    <row r="225" spans="2:7" s="26" customFormat="1" ht="15" x14ac:dyDescent="0.25">
      <c r="B225" s="84"/>
      <c r="C225" s="107"/>
      <c r="D225" s="108"/>
      <c r="E225" s="84"/>
      <c r="F225" s="84"/>
      <c r="G225" s="84"/>
    </row>
    <row r="226" spans="2:7" s="26" customFormat="1" ht="15" x14ac:dyDescent="0.25">
      <c r="F226" s="84"/>
      <c r="G226" s="84"/>
    </row>
    <row r="227" spans="2:7" s="26" customFormat="1" ht="15" x14ac:dyDescent="0.25">
      <c r="B227" s="84"/>
      <c r="C227" s="107"/>
      <c r="D227" s="108"/>
      <c r="E227" s="84"/>
      <c r="F227" s="84"/>
      <c r="G227" s="84"/>
    </row>
    <row r="228" spans="2:7" s="26" customFormat="1" ht="15" x14ac:dyDescent="0.25">
      <c r="F228" s="84"/>
      <c r="G228" s="84"/>
    </row>
    <row r="229" spans="2:7" s="26" customFormat="1" ht="15" x14ac:dyDescent="0.25">
      <c r="B229" s="84"/>
      <c r="C229" s="107"/>
      <c r="D229" s="108"/>
      <c r="E229" s="84"/>
      <c r="F229" s="84"/>
      <c r="G229" s="84"/>
    </row>
    <row r="230" spans="2:7" s="26" customFormat="1" ht="15" x14ac:dyDescent="0.25">
      <c r="F230" s="84"/>
      <c r="G230" s="84"/>
    </row>
    <row r="231" spans="2:7" s="26" customFormat="1" ht="15" x14ac:dyDescent="0.25">
      <c r="B231" s="84"/>
      <c r="C231" s="107"/>
      <c r="D231" s="108"/>
      <c r="E231" s="84"/>
      <c r="F231" s="84"/>
      <c r="G231" s="84"/>
    </row>
    <row r="232" spans="2:7" s="26" customFormat="1" ht="15" x14ac:dyDescent="0.25">
      <c r="F232" s="84"/>
      <c r="G232" s="84"/>
    </row>
    <row r="233" spans="2:7" s="26" customFormat="1" ht="15" x14ac:dyDescent="0.25">
      <c r="B233" s="84"/>
      <c r="C233" s="107"/>
      <c r="D233" s="108"/>
      <c r="E233" s="84"/>
      <c r="F233" s="84"/>
      <c r="G233" s="84"/>
    </row>
    <row r="234" spans="2:7" s="26" customFormat="1" ht="15" x14ac:dyDescent="0.25">
      <c r="F234" s="84"/>
      <c r="G234" s="84"/>
    </row>
    <row r="235" spans="2:7" s="26" customFormat="1" ht="15" x14ac:dyDescent="0.25">
      <c r="B235" s="84"/>
      <c r="C235" s="107"/>
      <c r="D235" s="108"/>
      <c r="E235" s="84"/>
      <c r="F235" s="84"/>
      <c r="G235" s="84"/>
    </row>
    <row r="236" spans="2:7" s="26" customFormat="1" ht="15" x14ac:dyDescent="0.25">
      <c r="F236" s="84"/>
      <c r="G236" s="84"/>
    </row>
    <row r="237" spans="2:7" s="26" customFormat="1" ht="15" x14ac:dyDescent="0.25">
      <c r="B237" s="84"/>
      <c r="C237" s="107"/>
      <c r="D237" s="108"/>
      <c r="E237" s="84"/>
      <c r="F237" s="84"/>
      <c r="G237" s="84"/>
    </row>
    <row r="238" spans="2:7" s="26" customFormat="1" ht="15" x14ac:dyDescent="0.25">
      <c r="F238" s="84"/>
      <c r="G238" s="84"/>
    </row>
    <row r="239" spans="2:7" s="26" customFormat="1" ht="15" x14ac:dyDescent="0.25">
      <c r="B239" s="84"/>
      <c r="C239" s="107"/>
      <c r="D239" s="108"/>
      <c r="E239" s="84"/>
      <c r="F239" s="84"/>
      <c r="G239" s="84"/>
    </row>
    <row r="240" spans="2:7" s="26" customFormat="1" ht="15" x14ac:dyDescent="0.25">
      <c r="F240" s="84"/>
      <c r="G240" s="84"/>
    </row>
    <row r="241" spans="2:7" s="26" customFormat="1" ht="15" x14ac:dyDescent="0.25">
      <c r="B241" s="84"/>
      <c r="C241" s="107"/>
      <c r="D241" s="108"/>
      <c r="E241" s="84"/>
      <c r="F241" s="84"/>
      <c r="G241" s="84"/>
    </row>
    <row r="242" spans="2:7" s="26" customFormat="1" ht="15" x14ac:dyDescent="0.25">
      <c r="F242" s="84"/>
      <c r="G242" s="84"/>
    </row>
    <row r="243" spans="2:7" s="26" customFormat="1" ht="15" x14ac:dyDescent="0.25">
      <c r="B243" s="84"/>
      <c r="C243" s="107"/>
      <c r="D243" s="108"/>
      <c r="E243" s="84"/>
      <c r="F243" s="84"/>
      <c r="G243" s="84"/>
    </row>
    <row r="244" spans="2:7" s="26" customFormat="1" ht="15" x14ac:dyDescent="0.25">
      <c r="F244" s="84"/>
      <c r="G244" s="84"/>
    </row>
    <row r="245" spans="2:7" s="26" customFormat="1" ht="15" x14ac:dyDescent="0.25">
      <c r="B245" s="84"/>
      <c r="C245" s="107"/>
      <c r="D245" s="108"/>
      <c r="E245" s="84"/>
      <c r="F245" s="84"/>
      <c r="G245" s="84"/>
    </row>
    <row r="246" spans="2:7" s="26" customFormat="1" ht="15" x14ac:dyDescent="0.25">
      <c r="F246" s="84"/>
      <c r="G246" s="84"/>
    </row>
    <row r="247" spans="2:7" s="26" customFormat="1" ht="15" x14ac:dyDescent="0.25">
      <c r="B247" s="84"/>
      <c r="C247" s="107"/>
      <c r="D247" s="108"/>
      <c r="E247" s="84"/>
      <c r="F247" s="84"/>
      <c r="G247" s="84"/>
    </row>
    <row r="248" spans="2:7" s="26" customFormat="1" ht="15" x14ac:dyDescent="0.25">
      <c r="F248" s="84"/>
      <c r="G248" s="84"/>
    </row>
    <row r="249" spans="2:7" s="26" customFormat="1" ht="15" x14ac:dyDescent="0.25">
      <c r="B249" s="84"/>
      <c r="C249" s="107"/>
      <c r="D249" s="108"/>
      <c r="E249" s="84"/>
      <c r="F249" s="84"/>
      <c r="G249" s="84"/>
    </row>
    <row r="250" spans="2:7" s="26" customFormat="1" ht="15" x14ac:dyDescent="0.25">
      <c r="F250" s="84"/>
      <c r="G250" s="84"/>
    </row>
    <row r="251" spans="2:7" s="26" customFormat="1" ht="15" x14ac:dyDescent="0.25">
      <c r="B251" s="84"/>
      <c r="C251" s="107"/>
      <c r="D251" s="108"/>
      <c r="E251" s="84"/>
      <c r="F251" s="84"/>
      <c r="G251" s="84"/>
    </row>
    <row r="252" spans="2:7" s="26" customFormat="1" ht="15" x14ac:dyDescent="0.25">
      <c r="F252" s="84"/>
      <c r="G252" s="84"/>
    </row>
    <row r="253" spans="2:7" s="26" customFormat="1" ht="15" x14ac:dyDescent="0.25">
      <c r="B253" s="84"/>
      <c r="C253" s="107"/>
      <c r="D253" s="108"/>
      <c r="E253" s="84"/>
      <c r="F253" s="84"/>
      <c r="G253" s="84"/>
    </row>
    <row r="254" spans="2:7" s="26" customFormat="1" ht="15" x14ac:dyDescent="0.25">
      <c r="F254" s="84"/>
      <c r="G254" s="84"/>
    </row>
    <row r="255" spans="2:7" s="26" customFormat="1" ht="15" x14ac:dyDescent="0.25">
      <c r="B255" s="84"/>
      <c r="C255" s="107"/>
      <c r="D255" s="108"/>
      <c r="E255" s="84"/>
      <c r="F255" s="84"/>
      <c r="G255" s="84"/>
    </row>
    <row r="256" spans="2:7" s="26" customFormat="1" ht="15" x14ac:dyDescent="0.25">
      <c r="F256" s="84"/>
      <c r="G256" s="84"/>
    </row>
    <row r="257" spans="2:7" s="26" customFormat="1" ht="15" x14ac:dyDescent="0.25">
      <c r="B257" s="84"/>
      <c r="C257" s="107"/>
      <c r="D257" s="108"/>
      <c r="E257" s="84"/>
      <c r="F257" s="84"/>
      <c r="G257" s="84"/>
    </row>
    <row r="258" spans="2:7" s="26" customFormat="1" ht="15" x14ac:dyDescent="0.25">
      <c r="F258" s="84"/>
      <c r="G258" s="84"/>
    </row>
    <row r="259" spans="2:7" s="26" customFormat="1" ht="15" x14ac:dyDescent="0.25">
      <c r="B259" s="84"/>
      <c r="C259" s="107"/>
      <c r="D259" s="108"/>
      <c r="E259" s="84"/>
      <c r="F259" s="84"/>
      <c r="G259" s="84"/>
    </row>
    <row r="260" spans="2:7" s="26" customFormat="1" ht="15" x14ac:dyDescent="0.25">
      <c r="F260" s="84"/>
      <c r="G260" s="84"/>
    </row>
    <row r="261" spans="2:7" s="26" customFormat="1" ht="15" x14ac:dyDescent="0.25">
      <c r="B261" s="84"/>
      <c r="C261" s="107"/>
      <c r="D261" s="108"/>
      <c r="E261" s="84"/>
      <c r="F261" s="84"/>
      <c r="G261" s="84"/>
    </row>
    <row r="262" spans="2:7" s="26" customFormat="1" ht="15" x14ac:dyDescent="0.25">
      <c r="F262" s="84"/>
      <c r="G262" s="84"/>
    </row>
    <row r="263" spans="2:7" s="26" customFormat="1" ht="15" x14ac:dyDescent="0.25">
      <c r="B263" s="84"/>
      <c r="C263" s="107"/>
      <c r="D263" s="108"/>
      <c r="E263" s="84"/>
      <c r="F263" s="84"/>
      <c r="G263" s="84"/>
    </row>
    <row r="264" spans="2:7" s="26" customFormat="1" ht="15" x14ac:dyDescent="0.25">
      <c r="F264" s="84"/>
      <c r="G264" s="84"/>
    </row>
    <row r="265" spans="2:7" s="26" customFormat="1" ht="15" x14ac:dyDescent="0.25">
      <c r="B265" s="84"/>
      <c r="C265" s="107"/>
      <c r="D265" s="108"/>
      <c r="E265" s="84"/>
      <c r="F265" s="84"/>
      <c r="G265" s="84"/>
    </row>
    <row r="266" spans="2:7" s="26" customFormat="1" ht="15" x14ac:dyDescent="0.25">
      <c r="F266" s="84"/>
      <c r="G266" s="84"/>
    </row>
    <row r="267" spans="2:7" s="26" customFormat="1" ht="15" x14ac:dyDescent="0.25">
      <c r="B267" s="84"/>
      <c r="C267" s="107"/>
      <c r="D267" s="108"/>
      <c r="E267" s="84"/>
      <c r="F267" s="84"/>
      <c r="G267" s="84"/>
    </row>
    <row r="268" spans="2:7" s="26" customFormat="1" ht="15" x14ac:dyDescent="0.25">
      <c r="F268" s="84"/>
      <c r="G268" s="84"/>
    </row>
    <row r="269" spans="2:7" s="26" customFormat="1" ht="15" x14ac:dyDescent="0.25">
      <c r="B269" s="84"/>
      <c r="C269" s="107"/>
      <c r="D269" s="108"/>
      <c r="E269" s="84"/>
      <c r="F269" s="84"/>
      <c r="G269" s="84"/>
    </row>
    <row r="270" spans="2:7" s="26" customFormat="1" ht="15" x14ac:dyDescent="0.25">
      <c r="F270" s="84"/>
      <c r="G270" s="84"/>
    </row>
    <row r="271" spans="2:7" s="26" customFormat="1" ht="15" x14ac:dyDescent="0.25">
      <c r="B271" s="84"/>
      <c r="C271" s="107"/>
      <c r="D271" s="108"/>
      <c r="E271" s="84"/>
      <c r="F271" s="84"/>
      <c r="G271" s="84"/>
    </row>
    <row r="272" spans="2:7" s="26" customFormat="1" ht="15" x14ac:dyDescent="0.25">
      <c r="F272" s="84"/>
      <c r="G272" s="84"/>
    </row>
    <row r="273" spans="2:7" s="26" customFormat="1" ht="15" x14ac:dyDescent="0.25">
      <c r="B273" s="84"/>
      <c r="C273" s="107"/>
      <c r="D273" s="108"/>
      <c r="E273" s="84"/>
      <c r="F273" s="84"/>
      <c r="G273" s="84"/>
    </row>
    <row r="274" spans="2:7" s="26" customFormat="1" ht="15" x14ac:dyDescent="0.25">
      <c r="F274" s="84"/>
      <c r="G274" s="84"/>
    </row>
    <row r="275" spans="2:7" s="26" customFormat="1" ht="15" x14ac:dyDescent="0.25">
      <c r="B275" s="84"/>
      <c r="C275" s="107"/>
      <c r="D275" s="108"/>
      <c r="E275" s="84"/>
      <c r="F275" s="84"/>
      <c r="G275" s="84"/>
    </row>
    <row r="276" spans="2:7" s="26" customFormat="1" ht="15" x14ac:dyDescent="0.25">
      <c r="F276" s="84"/>
      <c r="G276" s="84"/>
    </row>
    <row r="277" spans="2:7" s="26" customFormat="1" ht="15" x14ac:dyDescent="0.25">
      <c r="B277" s="84"/>
      <c r="C277" s="107"/>
      <c r="D277" s="108"/>
      <c r="E277" s="84"/>
      <c r="F277" s="84"/>
      <c r="G277" s="84"/>
    </row>
    <row r="278" spans="2:7" s="26" customFormat="1" ht="15" x14ac:dyDescent="0.25">
      <c r="F278" s="84"/>
      <c r="G278" s="84"/>
    </row>
    <row r="279" spans="2:7" s="26" customFormat="1" ht="15" x14ac:dyDescent="0.25">
      <c r="F279" s="84"/>
      <c r="G279" s="84"/>
    </row>
    <row r="280" spans="2:7" s="26" customFormat="1" ht="15" x14ac:dyDescent="0.25">
      <c r="B280" s="84"/>
      <c r="C280" s="107"/>
      <c r="D280" s="108"/>
      <c r="E280" s="84"/>
      <c r="F280" s="84"/>
      <c r="G280" s="84"/>
    </row>
    <row r="281" spans="2:7" s="26" customFormat="1" ht="15" x14ac:dyDescent="0.25">
      <c r="F281" s="84"/>
      <c r="G281" s="84"/>
    </row>
    <row r="282" spans="2:7" s="26" customFormat="1" ht="15" x14ac:dyDescent="0.25">
      <c r="B282" s="84"/>
      <c r="C282" s="107"/>
      <c r="D282" s="108"/>
      <c r="E282" s="84"/>
      <c r="F282" s="84"/>
      <c r="G282" s="84"/>
    </row>
    <row r="283" spans="2:7" s="26" customFormat="1" ht="15" x14ac:dyDescent="0.25">
      <c r="F283" s="84"/>
      <c r="G283" s="84"/>
    </row>
    <row r="284" spans="2:7" s="26" customFormat="1" ht="15" x14ac:dyDescent="0.25">
      <c r="B284" s="84"/>
      <c r="C284" s="107"/>
      <c r="D284" s="108"/>
      <c r="E284" s="84"/>
      <c r="F284" s="84"/>
      <c r="G284" s="84"/>
    </row>
    <row r="285" spans="2:7" s="26" customFormat="1" ht="15" x14ac:dyDescent="0.25">
      <c r="F285" s="84"/>
      <c r="G285" s="84"/>
    </row>
    <row r="286" spans="2:7" s="26" customFormat="1" ht="15" x14ac:dyDescent="0.25">
      <c r="B286" s="84"/>
      <c r="C286" s="107"/>
      <c r="D286" s="108"/>
      <c r="E286" s="84"/>
      <c r="F286" s="84"/>
      <c r="G286" s="84"/>
    </row>
    <row r="287" spans="2:7" s="26" customFormat="1" ht="15" x14ac:dyDescent="0.25">
      <c r="F287" s="84"/>
      <c r="G287" s="84"/>
    </row>
    <row r="288" spans="2:7" s="26" customFormat="1" ht="15" x14ac:dyDescent="0.25">
      <c r="F288" s="84"/>
      <c r="G288" s="84"/>
    </row>
    <row r="289" spans="2:7" s="26" customFormat="1" ht="15" x14ac:dyDescent="0.25">
      <c r="B289" s="84"/>
      <c r="C289" s="107"/>
      <c r="D289" s="108"/>
      <c r="E289" s="84"/>
      <c r="F289" s="84"/>
      <c r="G289" s="84"/>
    </row>
    <row r="290" spans="2:7" s="26" customFormat="1" ht="15" x14ac:dyDescent="0.25">
      <c r="F290" s="84"/>
      <c r="G290" s="84"/>
    </row>
    <row r="291" spans="2:7" s="26" customFormat="1" ht="15" x14ac:dyDescent="0.25">
      <c r="B291" s="84"/>
      <c r="C291" s="107"/>
      <c r="D291" s="108"/>
      <c r="E291" s="84"/>
      <c r="F291" s="84"/>
      <c r="G291" s="84"/>
    </row>
    <row r="292" spans="2:7" s="26" customFormat="1" ht="15" x14ac:dyDescent="0.25">
      <c r="F292" s="84"/>
      <c r="G292" s="84"/>
    </row>
    <row r="293" spans="2:7" s="26" customFormat="1" ht="15" x14ac:dyDescent="0.25">
      <c r="B293" s="84"/>
      <c r="C293" s="107"/>
      <c r="D293" s="108"/>
      <c r="E293" s="84"/>
      <c r="F293" s="84"/>
      <c r="G293" s="84"/>
    </row>
    <row r="294" spans="2:7" s="26" customFormat="1" ht="15" x14ac:dyDescent="0.25">
      <c r="F294" s="84"/>
      <c r="G294" s="84"/>
    </row>
    <row r="295" spans="2:7" s="26" customFormat="1" ht="15" x14ac:dyDescent="0.25">
      <c r="B295" s="84"/>
      <c r="C295" s="107"/>
      <c r="D295" s="108"/>
      <c r="E295" s="84"/>
      <c r="F295" s="84"/>
      <c r="G295" s="84"/>
    </row>
    <row r="296" spans="2:7" s="26" customFormat="1" ht="15" x14ac:dyDescent="0.25">
      <c r="F296" s="84"/>
      <c r="G296" s="84"/>
    </row>
    <row r="297" spans="2:7" s="26" customFormat="1" ht="15" x14ac:dyDescent="0.25">
      <c r="B297" s="84"/>
      <c r="C297" s="107"/>
      <c r="D297" s="108"/>
      <c r="E297" s="84"/>
      <c r="F297" s="84"/>
      <c r="G297" s="84"/>
    </row>
    <row r="298" spans="2:7" s="26" customFormat="1" ht="15" x14ac:dyDescent="0.25">
      <c r="F298" s="84"/>
      <c r="G298" s="84"/>
    </row>
    <row r="299" spans="2:7" s="26" customFormat="1" ht="15" x14ac:dyDescent="0.25">
      <c r="F299" s="84"/>
      <c r="G299" s="84"/>
    </row>
    <row r="300" spans="2:7" s="26" customFormat="1" ht="15" x14ac:dyDescent="0.25">
      <c r="B300" s="84"/>
      <c r="C300" s="107"/>
      <c r="D300" s="108"/>
      <c r="E300" s="84"/>
      <c r="F300" s="84"/>
      <c r="G300" s="84"/>
    </row>
    <row r="301" spans="2:7" s="26" customFormat="1" ht="15" x14ac:dyDescent="0.25">
      <c r="F301" s="84"/>
      <c r="G301" s="84"/>
    </row>
    <row r="302" spans="2:7" s="26" customFormat="1" ht="15" x14ac:dyDescent="0.25">
      <c r="B302" s="84"/>
      <c r="C302" s="107"/>
      <c r="D302" s="108"/>
      <c r="E302" s="84"/>
      <c r="F302" s="84"/>
      <c r="G302" s="84"/>
    </row>
    <row r="303" spans="2:7" s="26" customFormat="1" ht="15" x14ac:dyDescent="0.25">
      <c r="F303" s="84"/>
      <c r="G303" s="84"/>
    </row>
    <row r="304" spans="2:7" s="26" customFormat="1" ht="15" x14ac:dyDescent="0.25">
      <c r="B304" s="84"/>
      <c r="C304" s="107"/>
      <c r="D304" s="108"/>
      <c r="E304" s="84"/>
      <c r="F304" s="84"/>
      <c r="G304" s="84"/>
    </row>
    <row r="305" spans="2:7" s="26" customFormat="1" ht="15" x14ac:dyDescent="0.25">
      <c r="F305" s="84"/>
      <c r="G305" s="84"/>
    </row>
    <row r="306" spans="2:7" s="26" customFormat="1" ht="15" x14ac:dyDescent="0.25">
      <c r="B306" s="84"/>
      <c r="C306" s="107"/>
      <c r="D306" s="108"/>
      <c r="E306" s="84"/>
      <c r="F306" s="84"/>
      <c r="G306" s="84"/>
    </row>
    <row r="307" spans="2:7" s="26" customFormat="1" ht="15" x14ac:dyDescent="0.25">
      <c r="F307" s="84"/>
      <c r="G307" s="84"/>
    </row>
    <row r="308" spans="2:7" s="26" customFormat="1" ht="15" x14ac:dyDescent="0.25">
      <c r="B308" s="84"/>
      <c r="C308" s="107"/>
      <c r="D308" s="108"/>
      <c r="E308" s="84"/>
      <c r="F308" s="84"/>
      <c r="G308" s="84"/>
    </row>
    <row r="309" spans="2:7" s="26" customFormat="1" ht="15" x14ac:dyDescent="0.25">
      <c r="B309" s="84"/>
      <c r="C309" s="107"/>
      <c r="D309" s="108"/>
      <c r="E309" s="84"/>
      <c r="F309" s="84"/>
      <c r="G309" s="84"/>
    </row>
    <row r="310" spans="2:7" s="26" customFormat="1" ht="15" x14ac:dyDescent="0.25">
      <c r="F310" s="84"/>
      <c r="G310" s="84"/>
    </row>
    <row r="311" spans="2:7" s="26" customFormat="1" ht="15" x14ac:dyDescent="0.25">
      <c r="B311" s="84"/>
      <c r="C311" s="107"/>
      <c r="D311" s="108"/>
      <c r="E311" s="84"/>
      <c r="F311" s="84"/>
      <c r="G311" s="84"/>
    </row>
    <row r="312" spans="2:7" s="26" customFormat="1" ht="15" x14ac:dyDescent="0.25">
      <c r="F312" s="84"/>
      <c r="G312" s="84"/>
    </row>
    <row r="313" spans="2:7" s="26" customFormat="1" ht="15" x14ac:dyDescent="0.25">
      <c r="B313" s="84"/>
      <c r="C313" s="107"/>
      <c r="D313" s="108"/>
      <c r="E313" s="84"/>
      <c r="F313" s="84"/>
      <c r="G313" s="84"/>
    </row>
    <row r="314" spans="2:7" s="26" customFormat="1" ht="15" x14ac:dyDescent="0.25">
      <c r="F314" s="84"/>
      <c r="G314" s="84"/>
    </row>
    <row r="315" spans="2:7" s="26" customFormat="1" ht="15" x14ac:dyDescent="0.25">
      <c r="B315" s="84"/>
      <c r="C315" s="107"/>
      <c r="D315" s="108"/>
      <c r="E315" s="84"/>
      <c r="F315" s="84"/>
      <c r="G315" s="84"/>
    </row>
    <row r="316" spans="2:7" s="26" customFormat="1" ht="15" x14ac:dyDescent="0.25">
      <c r="B316" s="84"/>
      <c r="C316" s="107"/>
      <c r="D316" s="108"/>
      <c r="E316" s="84"/>
      <c r="F316" s="84"/>
      <c r="G316" s="84"/>
    </row>
    <row r="317" spans="2:7" s="26" customFormat="1" ht="15" x14ac:dyDescent="0.25">
      <c r="F317" s="84"/>
      <c r="G317" s="84"/>
    </row>
    <row r="318" spans="2:7" s="26" customFormat="1" ht="15" x14ac:dyDescent="0.25">
      <c r="B318" s="84"/>
      <c r="C318" s="107"/>
      <c r="D318" s="108"/>
      <c r="E318" s="84"/>
      <c r="F318" s="84"/>
      <c r="G318" s="84"/>
    </row>
    <row r="319" spans="2:7" s="26" customFormat="1" ht="15" x14ac:dyDescent="0.25">
      <c r="F319" s="84"/>
      <c r="G319" s="84"/>
    </row>
    <row r="320" spans="2:7" s="26" customFormat="1" ht="15" x14ac:dyDescent="0.25">
      <c r="B320" s="84"/>
      <c r="C320" s="107"/>
      <c r="D320" s="108"/>
      <c r="E320" s="84"/>
      <c r="F320" s="84"/>
      <c r="G320" s="84"/>
    </row>
    <row r="321" spans="2:7" s="26" customFormat="1" ht="15" x14ac:dyDescent="0.25">
      <c r="F321" s="84"/>
      <c r="G321" s="84"/>
    </row>
    <row r="322" spans="2:7" s="26" customFormat="1" ht="15" x14ac:dyDescent="0.25">
      <c r="B322" s="84"/>
      <c r="C322" s="107"/>
      <c r="D322" s="108"/>
      <c r="E322" s="84"/>
      <c r="F322" s="84"/>
      <c r="G322" s="84"/>
    </row>
    <row r="323" spans="2:7" s="26" customFormat="1" ht="15" x14ac:dyDescent="0.25">
      <c r="F323" s="84"/>
      <c r="G323" s="84"/>
    </row>
    <row r="324" spans="2:7" s="26" customFormat="1" ht="15" x14ac:dyDescent="0.25">
      <c r="B324" s="84"/>
      <c r="C324" s="107"/>
      <c r="D324" s="108"/>
      <c r="E324" s="84"/>
      <c r="F324" s="84"/>
      <c r="G324" s="84"/>
    </row>
    <row r="325" spans="2:7" s="26" customFormat="1" ht="15" x14ac:dyDescent="0.25">
      <c r="F325" s="84"/>
      <c r="G325" s="84"/>
    </row>
    <row r="326" spans="2:7" s="26" customFormat="1" ht="15" x14ac:dyDescent="0.25">
      <c r="B326" s="84"/>
      <c r="C326" s="107"/>
      <c r="D326" s="108"/>
      <c r="E326" s="84"/>
      <c r="F326" s="84"/>
      <c r="G326" s="84"/>
    </row>
    <row r="327" spans="2:7" s="26" customFormat="1" ht="15" x14ac:dyDescent="0.25">
      <c r="F327" s="84"/>
      <c r="G327" s="84"/>
    </row>
    <row r="328" spans="2:7" s="26" customFormat="1" ht="15" x14ac:dyDescent="0.25">
      <c r="B328" s="84"/>
      <c r="C328" s="107"/>
      <c r="D328" s="108"/>
      <c r="E328" s="84"/>
      <c r="F328" s="84"/>
      <c r="G328" s="84"/>
    </row>
    <row r="329" spans="2:7" s="26" customFormat="1" ht="15" x14ac:dyDescent="0.25">
      <c r="F329" s="84"/>
      <c r="G329" s="84"/>
    </row>
    <row r="330" spans="2:7" s="26" customFormat="1" ht="15" x14ac:dyDescent="0.25">
      <c r="B330" s="84"/>
      <c r="C330" s="107"/>
      <c r="D330" s="108"/>
      <c r="E330" s="84"/>
      <c r="F330" s="84"/>
      <c r="G330" s="84"/>
    </row>
    <row r="331" spans="2:7" s="26" customFormat="1" ht="15" x14ac:dyDescent="0.25">
      <c r="F331" s="84"/>
      <c r="G331" s="84"/>
    </row>
    <row r="332" spans="2:7" s="26" customFormat="1" ht="15" x14ac:dyDescent="0.25">
      <c r="B332" s="84"/>
      <c r="C332" s="107"/>
      <c r="D332" s="108"/>
      <c r="E332" s="84"/>
      <c r="F332" s="84"/>
      <c r="G332" s="84"/>
    </row>
    <row r="333" spans="2:7" s="26" customFormat="1" ht="15" x14ac:dyDescent="0.25">
      <c r="F333" s="84"/>
      <c r="G333" s="84"/>
    </row>
    <row r="334" spans="2:7" s="26" customFormat="1" ht="15" x14ac:dyDescent="0.25">
      <c r="B334" s="84"/>
      <c r="C334" s="107"/>
      <c r="D334" s="108"/>
      <c r="E334" s="84"/>
      <c r="F334" s="84"/>
      <c r="G334" s="84"/>
    </row>
    <row r="335" spans="2:7" s="26" customFormat="1" ht="15" x14ac:dyDescent="0.25">
      <c r="F335" s="84"/>
      <c r="G335" s="84"/>
    </row>
    <row r="336" spans="2:7" s="26" customFormat="1" ht="15" x14ac:dyDescent="0.25">
      <c r="B336" s="84"/>
      <c r="C336" s="107"/>
      <c r="D336" s="108"/>
      <c r="E336" s="84"/>
      <c r="F336" s="84"/>
      <c r="G336" s="84"/>
    </row>
    <row r="337" spans="2:7" s="26" customFormat="1" ht="15" x14ac:dyDescent="0.25">
      <c r="F337" s="84"/>
      <c r="G337" s="84"/>
    </row>
    <row r="338" spans="2:7" s="26" customFormat="1" ht="15" x14ac:dyDescent="0.25">
      <c r="F338" s="84"/>
      <c r="G338" s="84"/>
    </row>
    <row r="339" spans="2:7" s="26" customFormat="1" ht="15" x14ac:dyDescent="0.25">
      <c r="B339" s="84"/>
      <c r="C339" s="107"/>
      <c r="D339" s="108"/>
      <c r="E339" s="84"/>
      <c r="F339" s="84"/>
      <c r="G339" s="84"/>
    </row>
    <row r="340" spans="2:7" s="26" customFormat="1" ht="15" x14ac:dyDescent="0.25">
      <c r="F340" s="84"/>
      <c r="G340" s="84"/>
    </row>
    <row r="341" spans="2:7" s="26" customFormat="1" ht="15" x14ac:dyDescent="0.25">
      <c r="B341" s="84"/>
      <c r="C341" s="107"/>
      <c r="D341" s="108"/>
      <c r="E341" s="84"/>
      <c r="F341" s="84"/>
      <c r="G341" s="84"/>
    </row>
    <row r="342" spans="2:7" s="26" customFormat="1" ht="15" x14ac:dyDescent="0.25">
      <c r="F342" s="84"/>
      <c r="G342" s="84"/>
    </row>
    <row r="343" spans="2:7" s="26" customFormat="1" ht="15" x14ac:dyDescent="0.25">
      <c r="B343" s="84"/>
      <c r="C343" s="107"/>
      <c r="D343" s="108"/>
      <c r="E343" s="84"/>
      <c r="F343" s="84"/>
      <c r="G343" s="84"/>
    </row>
    <row r="344" spans="2:7" s="26" customFormat="1" ht="15" x14ac:dyDescent="0.25">
      <c r="F344" s="84"/>
      <c r="G344" s="84"/>
    </row>
    <row r="345" spans="2:7" s="26" customFormat="1" ht="15" x14ac:dyDescent="0.25">
      <c r="F345" s="84"/>
      <c r="G345" s="84"/>
    </row>
    <row r="346" spans="2:7" s="26" customFormat="1" ht="15" x14ac:dyDescent="0.25">
      <c r="B346" s="84"/>
      <c r="C346" s="107"/>
      <c r="D346" s="108"/>
      <c r="E346" s="84"/>
      <c r="F346" s="84"/>
      <c r="G346" s="84"/>
    </row>
    <row r="347" spans="2:7" s="26" customFormat="1" ht="15" x14ac:dyDescent="0.25">
      <c r="F347" s="84"/>
      <c r="G347" s="84"/>
    </row>
    <row r="348" spans="2:7" s="26" customFormat="1" ht="15" x14ac:dyDescent="0.25">
      <c r="B348" s="84"/>
      <c r="C348" s="107"/>
      <c r="D348" s="108"/>
      <c r="E348" s="84"/>
      <c r="F348" s="84"/>
      <c r="G348" s="84"/>
    </row>
    <row r="349" spans="2:7" s="26" customFormat="1" ht="15" x14ac:dyDescent="0.25">
      <c r="F349" s="84"/>
      <c r="G349" s="84"/>
    </row>
    <row r="350" spans="2:7" s="26" customFormat="1" ht="15" x14ac:dyDescent="0.25">
      <c r="B350" s="84"/>
      <c r="C350" s="107"/>
      <c r="D350" s="108"/>
      <c r="E350" s="84"/>
      <c r="F350" s="84"/>
      <c r="G350" s="84"/>
    </row>
    <row r="351" spans="2:7" s="26" customFormat="1" ht="15" x14ac:dyDescent="0.25">
      <c r="F351" s="84"/>
      <c r="G351" s="84"/>
    </row>
    <row r="352" spans="2:7" s="26" customFormat="1" ht="15" x14ac:dyDescent="0.25">
      <c r="B352" s="84"/>
      <c r="C352" s="107"/>
      <c r="D352" s="108"/>
      <c r="E352" s="84"/>
      <c r="F352" s="84"/>
      <c r="G352" s="84"/>
    </row>
    <row r="353" spans="2:7" s="26" customFormat="1" ht="15" x14ac:dyDescent="0.25">
      <c r="F353" s="84"/>
      <c r="G353" s="84"/>
    </row>
    <row r="354" spans="2:7" s="26" customFormat="1" ht="15" x14ac:dyDescent="0.25">
      <c r="B354" s="84"/>
      <c r="C354" s="107"/>
      <c r="D354" s="108"/>
      <c r="E354" s="84"/>
      <c r="F354" s="84"/>
      <c r="G354" s="84"/>
    </row>
    <row r="355" spans="2:7" s="26" customFormat="1" ht="15" x14ac:dyDescent="0.25">
      <c r="F355" s="84"/>
      <c r="G355" s="84"/>
    </row>
    <row r="356" spans="2:7" s="26" customFormat="1" ht="15" x14ac:dyDescent="0.25">
      <c r="B356" s="84"/>
      <c r="C356" s="107"/>
      <c r="D356" s="108"/>
      <c r="E356" s="84"/>
      <c r="F356" s="84"/>
      <c r="G356" s="84"/>
    </row>
    <row r="357" spans="2:7" s="26" customFormat="1" ht="15" x14ac:dyDescent="0.25">
      <c r="F357" s="84"/>
      <c r="G357" s="84"/>
    </row>
    <row r="358" spans="2:7" x14ac:dyDescent="0.2">
      <c r="B358" s="311"/>
      <c r="C358" s="44"/>
      <c r="D358" s="45"/>
      <c r="E358" s="311"/>
      <c r="F358" s="311"/>
      <c r="G358" s="311"/>
    </row>
    <row r="359" spans="2:7" x14ac:dyDescent="0.2">
      <c r="B359" s="311"/>
      <c r="C359" s="44"/>
      <c r="D359" s="45"/>
      <c r="E359" s="311"/>
      <c r="F359" s="311"/>
      <c r="G359" s="311"/>
    </row>
    <row r="360" spans="2:7" x14ac:dyDescent="0.2">
      <c r="B360" s="311"/>
      <c r="C360" s="44"/>
      <c r="D360" s="45"/>
      <c r="E360" s="311"/>
      <c r="F360" s="311"/>
      <c r="G360" s="311"/>
    </row>
    <row r="361" spans="2:7" x14ac:dyDescent="0.2">
      <c r="B361" s="311"/>
      <c r="C361" s="44"/>
      <c r="D361" s="45"/>
      <c r="E361" s="311"/>
      <c r="F361" s="311"/>
      <c r="G361" s="311"/>
    </row>
    <row r="362" spans="2:7" x14ac:dyDescent="0.2">
      <c r="B362" s="311"/>
      <c r="C362" s="44"/>
      <c r="D362" s="45"/>
      <c r="E362" s="311"/>
      <c r="F362" s="311"/>
      <c r="G362" s="311"/>
    </row>
    <row r="363" spans="2:7" s="26" customFormat="1" ht="15" x14ac:dyDescent="0.25">
      <c r="F363" s="84"/>
      <c r="G363" s="84"/>
    </row>
    <row r="364" spans="2:7" s="26" customFormat="1" ht="15" x14ac:dyDescent="0.25">
      <c r="B364" s="84"/>
      <c r="C364" s="107"/>
      <c r="D364" s="108"/>
      <c r="E364" s="84"/>
      <c r="F364" s="84"/>
      <c r="G364" s="84"/>
    </row>
    <row r="365" spans="2:7" s="26" customFormat="1" ht="15" x14ac:dyDescent="0.25">
      <c r="F365" s="84"/>
      <c r="G365" s="84"/>
    </row>
    <row r="366" spans="2:7" s="26" customFormat="1" ht="15" x14ac:dyDescent="0.25">
      <c r="F366" s="84"/>
      <c r="G366" s="84"/>
    </row>
    <row r="367" spans="2:7" s="26" customFormat="1" ht="15" x14ac:dyDescent="0.25">
      <c r="B367" s="84"/>
      <c r="C367" s="107"/>
      <c r="D367" s="108"/>
      <c r="E367" s="84"/>
      <c r="F367" s="84"/>
      <c r="G367" s="84"/>
    </row>
    <row r="368" spans="2:7" s="26" customFormat="1" ht="15" x14ac:dyDescent="0.25">
      <c r="F368" s="84"/>
      <c r="G368" s="84"/>
    </row>
    <row r="369" spans="2:7" s="26" customFormat="1" ht="15" x14ac:dyDescent="0.25">
      <c r="B369" s="84"/>
      <c r="C369" s="107"/>
      <c r="D369" s="108"/>
      <c r="E369" s="84"/>
      <c r="F369" s="84"/>
      <c r="G369" s="84"/>
    </row>
    <row r="370" spans="2:7" s="26" customFormat="1" ht="15" x14ac:dyDescent="0.25">
      <c r="F370" s="84"/>
      <c r="G370" s="84"/>
    </row>
    <row r="371" spans="2:7" s="26" customFormat="1" ht="15" x14ac:dyDescent="0.25">
      <c r="B371" s="84"/>
      <c r="C371" s="107"/>
      <c r="D371" s="108"/>
      <c r="E371" s="84"/>
      <c r="F371" s="84"/>
      <c r="G371" s="84"/>
    </row>
    <row r="372" spans="2:7" s="26" customFormat="1" ht="15" x14ac:dyDescent="0.25">
      <c r="F372" s="84"/>
      <c r="G372" s="84"/>
    </row>
    <row r="373" spans="2:7" s="26" customFormat="1" ht="15" x14ac:dyDescent="0.25">
      <c r="B373" s="84"/>
      <c r="C373" s="107"/>
      <c r="D373" s="108"/>
      <c r="E373" s="84"/>
      <c r="F373" s="84"/>
      <c r="G373" s="84"/>
    </row>
    <row r="374" spans="2:7" s="26" customFormat="1" ht="15" x14ac:dyDescent="0.25">
      <c r="F374" s="84"/>
      <c r="G374" s="84"/>
    </row>
    <row r="375" spans="2:7" s="26" customFormat="1" ht="15" x14ac:dyDescent="0.25">
      <c r="B375" s="84"/>
      <c r="C375" s="107"/>
      <c r="D375" s="108"/>
      <c r="E375" s="84"/>
      <c r="F375" s="84"/>
      <c r="G375" s="84"/>
    </row>
    <row r="376" spans="2:7" s="26" customFormat="1" ht="15" x14ac:dyDescent="0.25">
      <c r="F376" s="84"/>
      <c r="G376" s="84"/>
    </row>
    <row r="377" spans="2:7" s="26" customFormat="1" ht="15" x14ac:dyDescent="0.25">
      <c r="B377" s="84"/>
      <c r="C377" s="107"/>
      <c r="D377" s="108"/>
      <c r="E377" s="84"/>
      <c r="F377" s="84"/>
      <c r="G377" s="84"/>
    </row>
    <row r="378" spans="2:7" s="26" customFormat="1" ht="15" x14ac:dyDescent="0.25">
      <c r="F378" s="84"/>
      <c r="G378" s="84"/>
    </row>
    <row r="379" spans="2:7" s="26" customFormat="1" ht="15" x14ac:dyDescent="0.25">
      <c r="B379" s="84"/>
      <c r="C379" s="107"/>
      <c r="D379" s="108"/>
      <c r="E379" s="84"/>
      <c r="F379" s="84"/>
      <c r="G379" s="84"/>
    </row>
    <row r="380" spans="2:7" s="26" customFormat="1" ht="15" x14ac:dyDescent="0.25">
      <c r="F380" s="84"/>
      <c r="G380" s="84"/>
    </row>
    <row r="381" spans="2:7" s="26" customFormat="1" ht="15" x14ac:dyDescent="0.25">
      <c r="B381" s="84"/>
      <c r="C381" s="107"/>
      <c r="D381" s="108"/>
      <c r="E381" s="84"/>
      <c r="F381" s="84"/>
      <c r="G381" s="84"/>
    </row>
    <row r="382" spans="2:7" s="26" customFormat="1" ht="15" x14ac:dyDescent="0.25">
      <c r="F382" s="84"/>
      <c r="G382" s="84"/>
    </row>
    <row r="383" spans="2:7" s="26" customFormat="1" ht="15" x14ac:dyDescent="0.25">
      <c r="B383" s="84"/>
      <c r="C383" s="107"/>
      <c r="D383" s="108"/>
      <c r="E383" s="84"/>
      <c r="F383" s="84"/>
      <c r="G383" s="84"/>
    </row>
    <row r="384" spans="2:7" s="26" customFormat="1" ht="15" x14ac:dyDescent="0.25">
      <c r="F384" s="84"/>
      <c r="G384" s="84"/>
    </row>
    <row r="385" spans="2:7" s="26" customFormat="1" ht="15" x14ac:dyDescent="0.25">
      <c r="B385" s="84"/>
      <c r="C385" s="107"/>
      <c r="D385" s="108"/>
      <c r="E385" s="84"/>
      <c r="F385" s="84"/>
      <c r="G385" s="84"/>
    </row>
    <row r="386" spans="2:7" s="26" customFormat="1" ht="15" x14ac:dyDescent="0.25">
      <c r="F386" s="84"/>
      <c r="G386" s="84"/>
    </row>
    <row r="387" spans="2:7" s="26" customFormat="1" ht="15" x14ac:dyDescent="0.25">
      <c r="B387" s="84"/>
      <c r="C387" s="107"/>
      <c r="D387" s="108"/>
      <c r="E387" s="84"/>
      <c r="F387" s="84"/>
      <c r="G387" s="84"/>
    </row>
    <row r="388" spans="2:7" s="26" customFormat="1" ht="15" x14ac:dyDescent="0.25">
      <c r="F388" s="84"/>
      <c r="G388" s="84"/>
    </row>
    <row r="389" spans="2:7" s="26" customFormat="1" ht="15" x14ac:dyDescent="0.25">
      <c r="B389" s="84"/>
      <c r="C389" s="107"/>
      <c r="D389" s="108"/>
      <c r="E389" s="84"/>
      <c r="F389" s="84"/>
      <c r="G389" s="84"/>
    </row>
    <row r="390" spans="2:7" s="26" customFormat="1" ht="15" x14ac:dyDescent="0.25">
      <c r="F390" s="84"/>
      <c r="G390" s="84"/>
    </row>
    <row r="391" spans="2:7" s="26" customFormat="1" ht="15" x14ac:dyDescent="0.25">
      <c r="B391" s="84"/>
      <c r="C391" s="107"/>
      <c r="D391" s="108"/>
      <c r="E391" s="84"/>
      <c r="F391" s="84"/>
      <c r="G391" s="84"/>
    </row>
    <row r="392" spans="2:7" s="26" customFormat="1" ht="15" x14ac:dyDescent="0.25">
      <c r="F392" s="84"/>
      <c r="G392" s="84"/>
    </row>
    <row r="393" spans="2:7" s="26" customFormat="1" ht="15" x14ac:dyDescent="0.25">
      <c r="B393" s="84"/>
      <c r="C393" s="107"/>
      <c r="D393" s="108"/>
      <c r="E393" s="84"/>
      <c r="F393" s="84"/>
      <c r="G393" s="84"/>
    </row>
    <row r="394" spans="2:7" s="26" customFormat="1" ht="15" x14ac:dyDescent="0.25">
      <c r="F394" s="84"/>
      <c r="G394" s="84"/>
    </row>
    <row r="395" spans="2:7" s="26" customFormat="1" ht="15" x14ac:dyDescent="0.25">
      <c r="B395" s="84"/>
      <c r="C395" s="107"/>
      <c r="D395" s="108"/>
      <c r="E395" s="84"/>
      <c r="F395" s="84"/>
      <c r="G395" s="84"/>
    </row>
    <row r="396" spans="2:7" s="26" customFormat="1" ht="15" x14ac:dyDescent="0.25">
      <c r="F396" s="84"/>
      <c r="G396" s="84"/>
    </row>
    <row r="397" spans="2:7" s="26" customFormat="1" ht="15" x14ac:dyDescent="0.25">
      <c r="B397" s="84"/>
      <c r="C397" s="107"/>
      <c r="D397" s="108"/>
      <c r="E397" s="84"/>
      <c r="F397" s="84"/>
      <c r="G397" s="84"/>
    </row>
    <row r="398" spans="2:7" s="26" customFormat="1" ht="15" x14ac:dyDescent="0.25">
      <c r="F398" s="84"/>
      <c r="G398" s="84"/>
    </row>
    <row r="399" spans="2:7" s="26" customFormat="1" ht="15" x14ac:dyDescent="0.25">
      <c r="B399" s="84"/>
      <c r="C399" s="107"/>
      <c r="D399" s="108"/>
      <c r="E399" s="84"/>
      <c r="F399" s="84"/>
      <c r="G399" s="84"/>
    </row>
    <row r="400" spans="2:7" s="26" customFormat="1" ht="15" x14ac:dyDescent="0.25">
      <c r="F400" s="84"/>
      <c r="G400" s="84"/>
    </row>
    <row r="401" spans="2:7" s="26" customFormat="1" ht="15" x14ac:dyDescent="0.25">
      <c r="B401" s="84"/>
      <c r="C401" s="107"/>
      <c r="D401" s="108"/>
      <c r="E401" s="84"/>
      <c r="F401" s="84"/>
      <c r="G401" s="84"/>
    </row>
    <row r="402" spans="2:7" s="26" customFormat="1" ht="15" x14ac:dyDescent="0.25">
      <c r="F402" s="84"/>
      <c r="G402" s="84"/>
    </row>
    <row r="403" spans="2:7" s="26" customFormat="1" ht="15" x14ac:dyDescent="0.25">
      <c r="B403" s="84"/>
      <c r="C403" s="107"/>
      <c r="D403" s="108"/>
      <c r="E403" s="84"/>
      <c r="F403" s="84"/>
      <c r="G403" s="84"/>
    </row>
    <row r="404" spans="2:7" s="26" customFormat="1" ht="15" x14ac:dyDescent="0.25">
      <c r="F404" s="84"/>
      <c r="G404" s="84"/>
    </row>
    <row r="405" spans="2:7" s="26" customFormat="1" ht="15" x14ac:dyDescent="0.25">
      <c r="B405" s="84"/>
      <c r="C405" s="107"/>
      <c r="D405" s="108"/>
      <c r="E405" s="84"/>
      <c r="F405" s="84"/>
      <c r="G405" s="84"/>
    </row>
    <row r="406" spans="2:7" s="26" customFormat="1" ht="15" x14ac:dyDescent="0.25">
      <c r="F406" s="84"/>
      <c r="G406" s="84"/>
    </row>
    <row r="407" spans="2:7" s="26" customFormat="1" ht="15" x14ac:dyDescent="0.25">
      <c r="B407" s="84"/>
      <c r="C407" s="107"/>
      <c r="D407" s="108"/>
      <c r="E407" s="84"/>
      <c r="F407" s="84"/>
      <c r="G407" s="84"/>
    </row>
    <row r="408" spans="2:7" s="26" customFormat="1" ht="15" x14ac:dyDescent="0.25">
      <c r="F408" s="84"/>
      <c r="G408" s="84"/>
    </row>
    <row r="409" spans="2:7" s="26" customFormat="1" ht="15" x14ac:dyDescent="0.25">
      <c r="B409" s="84"/>
      <c r="C409" s="107"/>
      <c r="D409" s="108"/>
      <c r="E409" s="84"/>
      <c r="F409" s="84"/>
      <c r="G409" s="84"/>
    </row>
    <row r="410" spans="2:7" s="26" customFormat="1" ht="15" x14ac:dyDescent="0.25">
      <c r="F410" s="84"/>
      <c r="G410" s="84"/>
    </row>
    <row r="411" spans="2:7" s="26" customFormat="1" ht="15" x14ac:dyDescent="0.25">
      <c r="B411" s="84"/>
      <c r="C411" s="107"/>
      <c r="D411" s="108"/>
      <c r="E411" s="84"/>
      <c r="F411" s="84"/>
      <c r="G411" s="84"/>
    </row>
    <row r="412" spans="2:7" s="26" customFormat="1" ht="15" x14ac:dyDescent="0.25">
      <c r="F412" s="84"/>
      <c r="G412" s="84"/>
    </row>
    <row r="413" spans="2:7" s="26" customFormat="1" ht="15" x14ac:dyDescent="0.25">
      <c r="B413" s="84"/>
      <c r="C413" s="107"/>
      <c r="D413" s="108"/>
      <c r="E413" s="84"/>
      <c r="F413" s="84"/>
      <c r="G413" s="84"/>
    </row>
    <row r="414" spans="2:7" s="26" customFormat="1" ht="15" x14ac:dyDescent="0.25">
      <c r="F414" s="84"/>
      <c r="G414" s="84"/>
    </row>
    <row r="415" spans="2:7" s="26" customFormat="1" ht="15" x14ac:dyDescent="0.25">
      <c r="B415" s="84"/>
      <c r="C415" s="107"/>
      <c r="D415" s="108"/>
      <c r="E415" s="84"/>
      <c r="F415" s="84"/>
      <c r="G415" s="84"/>
    </row>
    <row r="416" spans="2:7" s="26" customFormat="1" ht="15" x14ac:dyDescent="0.25">
      <c r="F416" s="84"/>
      <c r="G416" s="84"/>
    </row>
    <row r="417" spans="2:7" s="26" customFormat="1" ht="15" x14ac:dyDescent="0.25">
      <c r="B417" s="84"/>
      <c r="C417" s="107"/>
      <c r="D417" s="108"/>
      <c r="E417" s="84"/>
      <c r="F417" s="84"/>
      <c r="G417" s="84"/>
    </row>
    <row r="418" spans="2:7" s="26" customFormat="1" ht="15" x14ac:dyDescent="0.25">
      <c r="F418" s="84"/>
      <c r="G418" s="84"/>
    </row>
    <row r="419" spans="2:7" s="26" customFormat="1" ht="15" x14ac:dyDescent="0.25">
      <c r="B419" s="84"/>
      <c r="C419" s="107"/>
      <c r="D419" s="108"/>
      <c r="E419" s="84"/>
      <c r="F419" s="84"/>
      <c r="G419" s="84"/>
    </row>
    <row r="420" spans="2:7" s="26" customFormat="1" ht="15" x14ac:dyDescent="0.25">
      <c r="F420" s="84"/>
      <c r="G420" s="84"/>
    </row>
    <row r="421" spans="2:7" s="26" customFormat="1" ht="15" x14ac:dyDescent="0.25">
      <c r="B421" s="84"/>
      <c r="C421" s="107"/>
      <c r="D421" s="108"/>
      <c r="E421" s="84"/>
      <c r="F421" s="84"/>
      <c r="G421" s="84"/>
    </row>
    <row r="422" spans="2:7" s="26" customFormat="1" ht="15" x14ac:dyDescent="0.25">
      <c r="F422" s="84"/>
      <c r="G422" s="84"/>
    </row>
    <row r="423" spans="2:7" s="26" customFormat="1" ht="15" x14ac:dyDescent="0.25">
      <c r="B423" s="84"/>
      <c r="C423" s="107"/>
      <c r="D423" s="108"/>
      <c r="E423" s="84"/>
      <c r="F423" s="84"/>
      <c r="G423" s="84"/>
    </row>
    <row r="424" spans="2:7" s="26" customFormat="1" ht="15" x14ac:dyDescent="0.25">
      <c r="F424" s="84"/>
      <c r="G424" s="84"/>
    </row>
    <row r="425" spans="2:7" s="26" customFormat="1" ht="15" x14ac:dyDescent="0.25">
      <c r="B425" s="84"/>
      <c r="C425" s="107"/>
      <c r="D425" s="108"/>
      <c r="E425" s="84"/>
      <c r="F425" s="84"/>
      <c r="G425" s="84"/>
    </row>
    <row r="426" spans="2:7" s="26" customFormat="1" ht="15" x14ac:dyDescent="0.25">
      <c r="F426" s="84"/>
      <c r="G426" s="84"/>
    </row>
    <row r="427" spans="2:7" s="26" customFormat="1" ht="15" x14ac:dyDescent="0.25">
      <c r="B427" s="84"/>
      <c r="C427" s="107"/>
      <c r="D427" s="108"/>
      <c r="E427" s="84"/>
      <c r="F427" s="84"/>
      <c r="G427" s="84"/>
    </row>
    <row r="428" spans="2:7" s="26" customFormat="1" ht="15" x14ac:dyDescent="0.25">
      <c r="F428" s="84"/>
      <c r="G428" s="84"/>
    </row>
    <row r="429" spans="2:7" s="26" customFormat="1" ht="15" x14ac:dyDescent="0.25">
      <c r="B429" s="84"/>
      <c r="C429" s="107"/>
      <c r="D429" s="108"/>
      <c r="E429" s="84"/>
      <c r="F429" s="84"/>
      <c r="G429" s="84"/>
    </row>
    <row r="430" spans="2:7" s="26" customFormat="1" ht="15" x14ac:dyDescent="0.25">
      <c r="F430" s="84"/>
      <c r="G430" s="84"/>
    </row>
    <row r="431" spans="2:7" s="26" customFormat="1" ht="15" x14ac:dyDescent="0.25">
      <c r="B431" s="84"/>
      <c r="C431" s="107"/>
      <c r="D431" s="108"/>
      <c r="E431" s="84"/>
      <c r="F431" s="84"/>
      <c r="G431" s="84"/>
    </row>
    <row r="432" spans="2:7" s="26" customFormat="1" ht="15" x14ac:dyDescent="0.25">
      <c r="F432" s="84"/>
      <c r="G432" s="84"/>
    </row>
    <row r="433" spans="2:7" s="26" customFormat="1" ht="15" x14ac:dyDescent="0.25">
      <c r="B433" s="84"/>
      <c r="C433" s="107"/>
      <c r="D433" s="108"/>
      <c r="E433" s="84"/>
      <c r="F433" s="84"/>
      <c r="G433" s="84"/>
    </row>
    <row r="434" spans="2:7" s="26" customFormat="1" ht="15" x14ac:dyDescent="0.25">
      <c r="F434" s="84"/>
      <c r="G434" s="84"/>
    </row>
    <row r="435" spans="2:7" s="26" customFormat="1" ht="15" x14ac:dyDescent="0.25">
      <c r="B435" s="84"/>
      <c r="C435" s="107"/>
      <c r="D435" s="108"/>
      <c r="E435" s="84"/>
      <c r="F435" s="84"/>
      <c r="G435" s="84"/>
    </row>
    <row r="436" spans="2:7" s="26" customFormat="1" ht="15" x14ac:dyDescent="0.25">
      <c r="F436" s="84"/>
      <c r="G436" s="84"/>
    </row>
    <row r="437" spans="2:7" s="26" customFormat="1" ht="15" x14ac:dyDescent="0.25">
      <c r="B437" s="84"/>
      <c r="C437" s="107"/>
      <c r="D437" s="108"/>
      <c r="E437" s="84"/>
      <c r="F437" s="84"/>
      <c r="G437" s="84"/>
    </row>
    <row r="438" spans="2:7" s="26" customFormat="1" ht="15" x14ac:dyDescent="0.25">
      <c r="F438" s="84"/>
      <c r="G438" s="84"/>
    </row>
    <row r="439" spans="2:7" s="26" customFormat="1" ht="15" x14ac:dyDescent="0.25">
      <c r="B439" s="84"/>
      <c r="C439" s="107"/>
      <c r="D439" s="108"/>
      <c r="E439" s="84"/>
      <c r="F439" s="84"/>
      <c r="G439" s="84"/>
    </row>
    <row r="440" spans="2:7" s="26" customFormat="1" ht="15" x14ac:dyDescent="0.25">
      <c r="F440" s="84"/>
      <c r="G440" s="84"/>
    </row>
    <row r="441" spans="2:7" s="26" customFormat="1" ht="15" x14ac:dyDescent="0.25">
      <c r="B441" s="84"/>
      <c r="C441" s="107"/>
      <c r="D441" s="108"/>
      <c r="E441" s="84"/>
      <c r="F441" s="84"/>
      <c r="G441" s="84"/>
    </row>
    <row r="442" spans="2:7" s="26" customFormat="1" ht="15" x14ac:dyDescent="0.25">
      <c r="F442" s="84"/>
      <c r="G442" s="84"/>
    </row>
    <row r="443" spans="2:7" s="26" customFormat="1" ht="15" x14ac:dyDescent="0.25">
      <c r="B443" s="84"/>
      <c r="C443" s="107"/>
      <c r="D443" s="108"/>
      <c r="E443" s="84"/>
      <c r="F443" s="84"/>
      <c r="G443" s="84"/>
    </row>
    <row r="444" spans="2:7" s="26" customFormat="1" ht="15" x14ac:dyDescent="0.25">
      <c r="F444" s="84"/>
      <c r="G444" s="84"/>
    </row>
    <row r="445" spans="2:7" s="26" customFormat="1" ht="15" x14ac:dyDescent="0.25">
      <c r="B445" s="84"/>
      <c r="C445" s="107"/>
      <c r="D445" s="108"/>
      <c r="E445" s="84"/>
      <c r="F445" s="84"/>
      <c r="G445" s="84"/>
    </row>
    <row r="446" spans="2:7" s="26" customFormat="1" ht="15" x14ac:dyDescent="0.25">
      <c r="F446" s="84"/>
      <c r="G446" s="84"/>
    </row>
    <row r="447" spans="2:7" s="26" customFormat="1" ht="15" x14ac:dyDescent="0.25">
      <c r="B447" s="84"/>
      <c r="C447" s="107"/>
      <c r="D447" s="108"/>
      <c r="E447" s="84"/>
      <c r="F447" s="84"/>
      <c r="G447" s="84"/>
    </row>
    <row r="448" spans="2:7" s="26" customFormat="1" ht="15" x14ac:dyDescent="0.25">
      <c r="F448" s="84"/>
      <c r="G448" s="84"/>
    </row>
    <row r="449" spans="2:7" s="26" customFormat="1" ht="15" x14ac:dyDescent="0.25">
      <c r="B449" s="84"/>
      <c r="C449" s="107"/>
      <c r="D449" s="108"/>
      <c r="E449" s="84"/>
      <c r="F449" s="84"/>
      <c r="G449" s="84"/>
    </row>
    <row r="450" spans="2:7" s="26" customFormat="1" ht="15" x14ac:dyDescent="0.25">
      <c r="F450" s="84"/>
      <c r="G450" s="84"/>
    </row>
    <row r="451" spans="2:7" s="26" customFormat="1" ht="15" x14ac:dyDescent="0.25">
      <c r="B451" s="84"/>
      <c r="C451" s="107"/>
      <c r="D451" s="108"/>
      <c r="E451" s="84"/>
      <c r="F451" s="84"/>
      <c r="G451" s="84"/>
    </row>
    <row r="452" spans="2:7" s="26" customFormat="1" ht="15" x14ac:dyDescent="0.25">
      <c r="F452" s="84"/>
      <c r="G452" s="84"/>
    </row>
    <row r="453" spans="2:7" s="26" customFormat="1" ht="15" x14ac:dyDescent="0.25">
      <c r="B453" s="84"/>
      <c r="C453" s="107"/>
      <c r="D453" s="108"/>
      <c r="E453" s="84"/>
      <c r="F453" s="84"/>
      <c r="G453" s="84"/>
    </row>
    <row r="454" spans="2:7" s="26" customFormat="1" ht="15" x14ac:dyDescent="0.25">
      <c r="F454" s="84"/>
      <c r="G454" s="84"/>
    </row>
    <row r="455" spans="2:7" s="26" customFormat="1" ht="15" x14ac:dyDescent="0.25">
      <c r="B455" s="84"/>
      <c r="C455" s="107"/>
      <c r="D455" s="108"/>
      <c r="E455" s="84"/>
      <c r="F455" s="84"/>
      <c r="G455" s="84"/>
    </row>
    <row r="456" spans="2:7" s="26" customFormat="1" ht="15" x14ac:dyDescent="0.25">
      <c r="F456" s="84"/>
      <c r="G456" s="84"/>
    </row>
    <row r="457" spans="2:7" s="26" customFormat="1" ht="15" x14ac:dyDescent="0.25">
      <c r="B457" s="84"/>
      <c r="C457" s="107"/>
      <c r="D457" s="108"/>
      <c r="E457" s="84"/>
      <c r="F457" s="84"/>
      <c r="G457" s="84"/>
    </row>
    <row r="458" spans="2:7" s="26" customFormat="1" ht="15" x14ac:dyDescent="0.25">
      <c r="F458" s="84"/>
      <c r="G458" s="84"/>
    </row>
    <row r="459" spans="2:7" s="26" customFormat="1" ht="15" x14ac:dyDescent="0.25">
      <c r="B459" s="84"/>
      <c r="C459" s="107"/>
      <c r="D459" s="108"/>
      <c r="E459" s="84"/>
      <c r="F459" s="84"/>
      <c r="G459" s="84"/>
    </row>
    <row r="460" spans="2:7" s="26" customFormat="1" ht="15" x14ac:dyDescent="0.25">
      <c r="F460" s="84"/>
      <c r="G460" s="84"/>
    </row>
    <row r="461" spans="2:7" s="26" customFormat="1" ht="15" x14ac:dyDescent="0.25">
      <c r="B461" s="84"/>
      <c r="C461" s="107"/>
      <c r="D461" s="108"/>
      <c r="E461" s="84"/>
      <c r="F461" s="84"/>
      <c r="G461" s="84"/>
    </row>
    <row r="462" spans="2:7" s="26" customFormat="1" ht="15" x14ac:dyDescent="0.25">
      <c r="F462" s="84"/>
      <c r="G462" s="84"/>
    </row>
    <row r="463" spans="2:7" s="26" customFormat="1" ht="15" x14ac:dyDescent="0.25">
      <c r="B463" s="84"/>
      <c r="C463" s="107"/>
      <c r="D463" s="108"/>
      <c r="E463" s="84"/>
      <c r="F463" s="84"/>
      <c r="G463" s="84"/>
    </row>
    <row r="464" spans="2:7" s="26" customFormat="1" ht="15" x14ac:dyDescent="0.25">
      <c r="F464" s="84"/>
      <c r="G464" s="84"/>
    </row>
    <row r="465" spans="2:7" s="26" customFormat="1" ht="15" x14ac:dyDescent="0.25">
      <c r="B465" s="84"/>
      <c r="C465" s="107"/>
      <c r="D465" s="108"/>
      <c r="E465" s="84"/>
      <c r="F465" s="84"/>
      <c r="G465" s="84"/>
    </row>
    <row r="466" spans="2:7" s="26" customFormat="1" ht="15" x14ac:dyDescent="0.25">
      <c r="F466" s="84"/>
      <c r="G466" s="84"/>
    </row>
    <row r="467" spans="2:7" s="26" customFormat="1" ht="15" x14ac:dyDescent="0.25">
      <c r="B467" s="84"/>
      <c r="C467" s="107"/>
      <c r="D467" s="108"/>
      <c r="E467" s="84"/>
      <c r="F467" s="84"/>
      <c r="G467" s="84"/>
    </row>
    <row r="468" spans="2:7" s="26" customFormat="1" ht="15" x14ac:dyDescent="0.25">
      <c r="F468" s="84"/>
      <c r="G468" s="84"/>
    </row>
    <row r="469" spans="2:7" s="26" customFormat="1" ht="15" x14ac:dyDescent="0.25">
      <c r="B469" s="84"/>
      <c r="C469" s="107"/>
      <c r="D469" s="108"/>
      <c r="E469" s="84"/>
      <c r="F469" s="84"/>
      <c r="G469" s="84"/>
    </row>
    <row r="470" spans="2:7" s="26" customFormat="1" ht="15" x14ac:dyDescent="0.25">
      <c r="F470" s="84"/>
      <c r="G470" s="84"/>
    </row>
    <row r="471" spans="2:7" s="26" customFormat="1" ht="15" x14ac:dyDescent="0.25">
      <c r="B471" s="84"/>
      <c r="C471" s="107"/>
      <c r="D471" s="108"/>
      <c r="E471" s="84"/>
      <c r="F471" s="84"/>
      <c r="G471" s="84"/>
    </row>
    <row r="472" spans="2:7" s="26" customFormat="1" ht="15" x14ac:dyDescent="0.25">
      <c r="F472" s="84"/>
      <c r="G472" s="84"/>
    </row>
    <row r="473" spans="2:7" s="26" customFormat="1" ht="15" x14ac:dyDescent="0.25">
      <c r="B473" s="84"/>
      <c r="C473" s="107"/>
      <c r="D473" s="108"/>
      <c r="E473" s="84"/>
      <c r="F473" s="84"/>
      <c r="G473" s="84"/>
    </row>
    <row r="474" spans="2:7" s="26" customFormat="1" ht="15" x14ac:dyDescent="0.25">
      <c r="F474" s="84"/>
      <c r="G474" s="84"/>
    </row>
    <row r="475" spans="2:7" s="26" customFormat="1" ht="15" x14ac:dyDescent="0.25">
      <c r="B475" s="84"/>
      <c r="C475" s="107"/>
      <c r="D475" s="108"/>
      <c r="E475" s="84"/>
      <c r="F475" s="84"/>
      <c r="G475" s="84"/>
    </row>
    <row r="476" spans="2:7" s="26" customFormat="1" ht="15" x14ac:dyDescent="0.25">
      <c r="F476" s="84"/>
      <c r="G476" s="84"/>
    </row>
    <row r="477" spans="2:7" x14ac:dyDescent="0.2">
      <c r="D477" s="22"/>
      <c r="F477" s="311"/>
      <c r="G477" s="311"/>
    </row>
    <row r="478" spans="2:7" x14ac:dyDescent="0.2">
      <c r="B478" s="311"/>
      <c r="C478" s="44"/>
      <c r="D478" s="45"/>
      <c r="E478" s="311"/>
      <c r="F478" s="311"/>
      <c r="G478" s="311"/>
    </row>
    <row r="479" spans="2:7" x14ac:dyDescent="0.2">
      <c r="D479" s="22"/>
      <c r="F479" s="311"/>
      <c r="G479" s="311"/>
    </row>
    <row r="480" spans="2:7" x14ac:dyDescent="0.2">
      <c r="B480" s="311"/>
      <c r="C480" s="44"/>
      <c r="D480" s="45"/>
      <c r="E480" s="311"/>
      <c r="F480" s="311"/>
      <c r="G480" s="311"/>
    </row>
    <row r="481" spans="2:7" x14ac:dyDescent="0.2">
      <c r="D481" s="22"/>
      <c r="F481" s="311"/>
      <c r="G481" s="311"/>
    </row>
    <row r="482" spans="2:7" x14ac:dyDescent="0.2">
      <c r="B482" s="311"/>
      <c r="C482" s="44"/>
      <c r="D482" s="45"/>
      <c r="E482" s="311"/>
      <c r="F482" s="311"/>
      <c r="G482" s="311"/>
    </row>
    <row r="483" spans="2:7" x14ac:dyDescent="0.2">
      <c r="D483" s="22"/>
      <c r="F483" s="311"/>
      <c r="G483" s="311"/>
    </row>
    <row r="484" spans="2:7" x14ac:dyDescent="0.2">
      <c r="B484" s="311"/>
      <c r="C484" s="44"/>
      <c r="D484" s="45"/>
      <c r="E484" s="311"/>
      <c r="F484" s="311"/>
      <c r="G484" s="311"/>
    </row>
    <row r="485" spans="2:7" x14ac:dyDescent="0.2">
      <c r="D485" s="22"/>
      <c r="F485" s="311"/>
      <c r="G485" s="311"/>
    </row>
    <row r="486" spans="2:7" x14ac:dyDescent="0.2">
      <c r="B486" s="311"/>
      <c r="C486" s="44"/>
      <c r="D486" s="45"/>
      <c r="E486" s="311"/>
      <c r="F486" s="311"/>
      <c r="G486" s="311"/>
    </row>
    <row r="487" spans="2:7" x14ac:dyDescent="0.2">
      <c r="D487" s="22"/>
      <c r="F487" s="311"/>
      <c r="G487" s="311"/>
    </row>
    <row r="488" spans="2:7" x14ac:dyDescent="0.2">
      <c r="B488" s="311"/>
      <c r="C488" s="44"/>
      <c r="D488" s="45"/>
      <c r="E488" s="311"/>
      <c r="F488" s="311"/>
      <c r="G488" s="311"/>
    </row>
    <row r="489" spans="2:7" x14ac:dyDescent="0.2">
      <c r="D489" s="22"/>
      <c r="F489" s="311"/>
      <c r="G489" s="311"/>
    </row>
    <row r="490" spans="2:7" x14ac:dyDescent="0.2">
      <c r="B490" s="311"/>
      <c r="C490" s="44"/>
      <c r="D490" s="45"/>
      <c r="E490" s="311"/>
      <c r="F490" s="311"/>
      <c r="G490" s="311"/>
    </row>
    <row r="491" spans="2:7" x14ac:dyDescent="0.2">
      <c r="D491" s="22"/>
      <c r="F491" s="311"/>
      <c r="G491" s="311"/>
    </row>
    <row r="492" spans="2:7" x14ac:dyDescent="0.2">
      <c r="B492" s="311"/>
      <c r="C492" s="44"/>
      <c r="D492" s="45"/>
      <c r="E492" s="311"/>
      <c r="F492" s="311"/>
      <c r="G492" s="311"/>
    </row>
    <row r="493" spans="2:7" x14ac:dyDescent="0.2">
      <c r="D493" s="22"/>
      <c r="F493" s="311"/>
      <c r="G493" s="311"/>
    </row>
    <row r="494" spans="2:7" x14ac:dyDescent="0.2">
      <c r="B494" s="311"/>
      <c r="C494" s="44"/>
      <c r="D494" s="45"/>
      <c r="E494" s="311"/>
      <c r="F494" s="311"/>
      <c r="G494" s="311"/>
    </row>
    <row r="495" spans="2:7" x14ac:dyDescent="0.2">
      <c r="D495" s="22"/>
      <c r="F495" s="311"/>
      <c r="G495" s="311"/>
    </row>
    <row r="496" spans="2:7" x14ac:dyDescent="0.2">
      <c r="B496" s="311"/>
      <c r="C496" s="44"/>
      <c r="D496" s="45"/>
      <c r="E496" s="311"/>
      <c r="F496" s="311"/>
      <c r="G496" s="311"/>
    </row>
    <row r="497" spans="2:7" x14ac:dyDescent="0.2">
      <c r="D497" s="22"/>
      <c r="F497" s="311"/>
      <c r="G497" s="311"/>
    </row>
    <row r="498" spans="2:7" x14ac:dyDescent="0.2">
      <c r="B498" s="311"/>
      <c r="C498" s="44"/>
      <c r="D498" s="45"/>
      <c r="E498" s="311"/>
      <c r="F498" s="311"/>
      <c r="G498" s="311"/>
    </row>
    <row r="499" spans="2:7" x14ac:dyDescent="0.2">
      <c r="D499" s="22"/>
      <c r="F499" s="311"/>
      <c r="G499" s="311"/>
    </row>
    <row r="500" spans="2:7" x14ac:dyDescent="0.2">
      <c r="B500" s="311"/>
      <c r="C500" s="44"/>
      <c r="D500" s="45"/>
      <c r="E500" s="311"/>
      <c r="F500" s="311"/>
      <c r="G500" s="311"/>
    </row>
    <row r="501" spans="2:7" x14ac:dyDescent="0.2">
      <c r="D501" s="22"/>
      <c r="F501" s="311"/>
      <c r="G501" s="311"/>
    </row>
    <row r="502" spans="2:7" x14ac:dyDescent="0.2">
      <c r="B502" s="311"/>
      <c r="C502" s="44"/>
      <c r="D502" s="45"/>
      <c r="E502" s="311"/>
      <c r="F502" s="311"/>
      <c r="G502" s="311"/>
    </row>
    <row r="503" spans="2:7" x14ac:dyDescent="0.2">
      <c r="D503" s="22"/>
      <c r="F503" s="311"/>
      <c r="G503" s="311"/>
    </row>
    <row r="504" spans="2:7" x14ac:dyDescent="0.2">
      <c r="B504" s="311"/>
      <c r="C504" s="44"/>
      <c r="D504" s="45"/>
      <c r="E504" s="311"/>
      <c r="F504" s="311"/>
      <c r="G504" s="311"/>
    </row>
    <row r="505" spans="2:7" x14ac:dyDescent="0.2">
      <c r="D505" s="22"/>
      <c r="F505" s="311"/>
      <c r="G505" s="311"/>
    </row>
    <row r="506" spans="2:7" x14ac:dyDescent="0.2">
      <c r="B506" s="311"/>
      <c r="C506" s="44"/>
      <c r="D506" s="45"/>
      <c r="E506" s="311"/>
      <c r="F506" s="311"/>
      <c r="G506" s="311"/>
    </row>
    <row r="507" spans="2:7" x14ac:dyDescent="0.2">
      <c r="D507" s="22"/>
      <c r="F507" s="311"/>
      <c r="G507" s="311"/>
    </row>
    <row r="508" spans="2:7" x14ac:dyDescent="0.2">
      <c r="B508" s="311"/>
      <c r="C508" s="44"/>
      <c r="D508" s="45"/>
      <c r="E508" s="311"/>
      <c r="F508" s="311"/>
      <c r="G508" s="311"/>
    </row>
    <row r="509" spans="2:7" x14ac:dyDescent="0.2">
      <c r="D509" s="22"/>
      <c r="F509" s="311"/>
      <c r="G509" s="311"/>
    </row>
    <row r="510" spans="2:7" x14ac:dyDescent="0.2">
      <c r="B510" s="311"/>
      <c r="C510" s="44"/>
      <c r="D510" s="45"/>
      <c r="E510" s="311"/>
      <c r="F510" s="311"/>
      <c r="G510" s="311"/>
    </row>
    <row r="511" spans="2:7" x14ac:dyDescent="0.2">
      <c r="D511" s="22"/>
    </row>
    <row r="512" spans="2:7" x14ac:dyDescent="0.2">
      <c r="B512" s="311"/>
      <c r="C512" s="44"/>
      <c r="D512" s="45"/>
      <c r="E512" s="311"/>
      <c r="F512" s="311"/>
      <c r="G512" s="311"/>
    </row>
    <row r="513" spans="2:7" x14ac:dyDescent="0.2">
      <c r="D513" s="22"/>
    </row>
    <row r="514" spans="2:7" x14ac:dyDescent="0.2">
      <c r="B514" s="311"/>
      <c r="C514" s="44"/>
      <c r="D514" s="45"/>
      <c r="E514" s="311"/>
      <c r="F514" s="311"/>
      <c r="G514" s="311"/>
    </row>
    <row r="515" spans="2:7" x14ac:dyDescent="0.2">
      <c r="D515" s="22"/>
    </row>
    <row r="516" spans="2:7" x14ac:dyDescent="0.2">
      <c r="B516" s="311"/>
      <c r="C516" s="44"/>
      <c r="D516" s="45"/>
      <c r="E516" s="311"/>
      <c r="F516" s="311"/>
      <c r="G516" s="311"/>
    </row>
    <row r="517" spans="2:7" x14ac:dyDescent="0.2">
      <c r="D517" s="22"/>
    </row>
    <row r="518" spans="2:7" x14ac:dyDescent="0.2">
      <c r="B518" s="311"/>
      <c r="C518" s="44"/>
      <c r="D518" s="45"/>
      <c r="E518" s="311"/>
      <c r="F518" s="311"/>
      <c r="G518" s="311"/>
    </row>
    <row r="519" spans="2:7" x14ac:dyDescent="0.2">
      <c r="D519" s="22"/>
    </row>
    <row r="520" spans="2:7" x14ac:dyDescent="0.2">
      <c r="B520" s="311"/>
      <c r="C520" s="44"/>
      <c r="D520" s="45"/>
      <c r="E520" s="311"/>
      <c r="F520" s="311"/>
      <c r="G520" s="311"/>
    </row>
    <row r="521" spans="2:7" x14ac:dyDescent="0.2">
      <c r="D521" s="22"/>
    </row>
    <row r="522" spans="2:7" x14ac:dyDescent="0.2">
      <c r="B522" s="311"/>
      <c r="C522" s="44"/>
      <c r="D522" s="45"/>
      <c r="E522" s="311"/>
      <c r="F522" s="311"/>
      <c r="G522" s="311"/>
    </row>
    <row r="523" spans="2:7" x14ac:dyDescent="0.2">
      <c r="D523" s="22"/>
    </row>
    <row r="524" spans="2:7" x14ac:dyDescent="0.2">
      <c r="B524" s="311"/>
      <c r="C524" s="44"/>
      <c r="D524" s="45"/>
      <c r="E524" s="311"/>
      <c r="F524" s="311"/>
      <c r="G524" s="311"/>
    </row>
    <row r="525" spans="2:7" x14ac:dyDescent="0.2">
      <c r="D525" s="22"/>
    </row>
    <row r="526" spans="2:7" x14ac:dyDescent="0.2">
      <c r="B526" s="311"/>
      <c r="C526" s="44"/>
      <c r="D526" s="45"/>
      <c r="E526" s="311"/>
      <c r="F526" s="311"/>
      <c r="G526" s="311"/>
    </row>
    <row r="527" spans="2:7" x14ac:dyDescent="0.2">
      <c r="D527" s="22"/>
    </row>
    <row r="528" spans="2:7" x14ac:dyDescent="0.2">
      <c r="B528" s="311"/>
      <c r="C528" s="44"/>
      <c r="D528" s="45"/>
      <c r="E528" s="311"/>
      <c r="F528" s="311"/>
      <c r="G528" s="311"/>
    </row>
    <row r="529" spans="2:7" x14ac:dyDescent="0.2">
      <c r="D529" s="22"/>
    </row>
    <row r="530" spans="2:7" x14ac:dyDescent="0.2">
      <c r="B530" s="311"/>
      <c r="C530" s="44"/>
      <c r="D530" s="45"/>
      <c r="E530" s="311"/>
      <c r="F530" s="311"/>
      <c r="G530" s="311"/>
    </row>
    <row r="531" spans="2:7" x14ac:dyDescent="0.2">
      <c r="D531" s="22"/>
    </row>
    <row r="532" spans="2:7" x14ac:dyDescent="0.2">
      <c r="B532" s="311"/>
      <c r="C532" s="44"/>
      <c r="D532" s="45"/>
      <c r="E532" s="311"/>
      <c r="F532" s="311"/>
      <c r="G532" s="311"/>
    </row>
    <row r="533" spans="2:7" x14ac:dyDescent="0.2">
      <c r="D533" s="22"/>
    </row>
    <row r="534" spans="2:7" x14ac:dyDescent="0.2">
      <c r="B534" s="311"/>
      <c r="C534" s="44"/>
      <c r="D534" s="45"/>
      <c r="E534" s="311"/>
      <c r="F534" s="311"/>
      <c r="G534" s="311"/>
    </row>
    <row r="535" spans="2:7" x14ac:dyDescent="0.2">
      <c r="D535" s="22"/>
    </row>
    <row r="536" spans="2:7" x14ac:dyDescent="0.2">
      <c r="B536" s="311"/>
      <c r="C536" s="44"/>
      <c r="D536" s="45"/>
      <c r="E536" s="311"/>
      <c r="F536" s="311"/>
      <c r="G536" s="311"/>
    </row>
    <row r="537" spans="2:7" x14ac:dyDescent="0.2">
      <c r="D537" s="22"/>
    </row>
    <row r="538" spans="2:7" x14ac:dyDescent="0.2">
      <c r="B538" s="311"/>
      <c r="C538" s="44"/>
      <c r="D538" s="45"/>
      <c r="E538" s="311"/>
      <c r="F538" s="311"/>
      <c r="G538" s="311"/>
    </row>
    <row r="539" spans="2:7" x14ac:dyDescent="0.2">
      <c r="D539" s="22"/>
    </row>
    <row r="540" spans="2:7" x14ac:dyDescent="0.2">
      <c r="B540" s="311"/>
      <c r="C540" s="44"/>
      <c r="D540" s="45"/>
      <c r="E540" s="311"/>
      <c r="F540" s="311"/>
      <c r="G540" s="311"/>
    </row>
    <row r="541" spans="2:7" x14ac:dyDescent="0.2">
      <c r="D541" s="22"/>
    </row>
    <row r="542" spans="2:7" x14ac:dyDescent="0.2">
      <c r="B542" s="311"/>
      <c r="C542" s="44"/>
      <c r="D542" s="45"/>
      <c r="E542" s="311"/>
      <c r="F542" s="311"/>
      <c r="G542" s="311"/>
    </row>
    <row r="543" spans="2:7" x14ac:dyDescent="0.2">
      <c r="D543" s="22"/>
    </row>
    <row r="544" spans="2:7" x14ac:dyDescent="0.2">
      <c r="B544" s="311"/>
      <c r="C544" s="44"/>
      <c r="D544" s="45"/>
      <c r="E544" s="311"/>
      <c r="F544" s="311"/>
      <c r="G544" s="311"/>
    </row>
    <row r="546" spans="2:7" x14ac:dyDescent="0.2">
      <c r="B546" s="311"/>
      <c r="C546" s="44"/>
      <c r="D546" s="45"/>
      <c r="E546" s="311"/>
      <c r="F546" s="311"/>
      <c r="G546" s="311"/>
    </row>
    <row r="547" spans="2:7" x14ac:dyDescent="0.2">
      <c r="D547" s="22"/>
    </row>
    <row r="548" spans="2:7" x14ac:dyDescent="0.2">
      <c r="B548" s="311"/>
      <c r="C548" s="44"/>
      <c r="D548" s="45"/>
      <c r="E548" s="311"/>
      <c r="F548" s="311"/>
      <c r="G548" s="311"/>
    </row>
    <row r="550" spans="2:7" x14ac:dyDescent="0.2">
      <c r="B550" s="311"/>
      <c r="C550" s="44"/>
      <c r="D550" s="45"/>
      <c r="E550" s="311"/>
      <c r="F550" s="311"/>
      <c r="G550" s="311"/>
    </row>
    <row r="552" spans="2:7" x14ac:dyDescent="0.2">
      <c r="B552" s="311"/>
      <c r="C552" s="44"/>
      <c r="D552" s="45"/>
      <c r="E552" s="311"/>
      <c r="F552" s="311"/>
      <c r="G552" s="311"/>
    </row>
    <row r="553" spans="2:7" x14ac:dyDescent="0.2">
      <c r="D553" s="22"/>
    </row>
    <row r="554" spans="2:7" x14ac:dyDescent="0.2">
      <c r="B554" s="311"/>
      <c r="C554" s="44"/>
      <c r="D554" s="45"/>
      <c r="E554" s="311"/>
      <c r="F554" s="311"/>
      <c r="G554" s="311"/>
    </row>
    <row r="556" spans="2:7" x14ac:dyDescent="0.2">
      <c r="B556" s="311"/>
      <c r="C556" s="44"/>
      <c r="D556" s="45"/>
      <c r="E556" s="311"/>
      <c r="F556" s="311"/>
      <c r="G556" s="311"/>
    </row>
    <row r="558" spans="2:7" x14ac:dyDescent="0.2">
      <c r="B558" s="311"/>
      <c r="C558" s="44"/>
      <c r="D558" s="45"/>
      <c r="E558" s="311"/>
      <c r="F558" s="311"/>
      <c r="G558" s="311"/>
    </row>
    <row r="560" spans="2:7" x14ac:dyDescent="0.2">
      <c r="B560" s="311"/>
      <c r="C560" s="44"/>
      <c r="D560" s="45"/>
      <c r="E560" s="311"/>
      <c r="F560" s="311"/>
      <c r="G560" s="311"/>
    </row>
    <row r="562" spans="2:7" x14ac:dyDescent="0.2">
      <c r="B562" s="311"/>
      <c r="C562" s="44"/>
      <c r="D562" s="45"/>
      <c r="E562" s="311"/>
      <c r="F562" s="311"/>
      <c r="G562" s="311"/>
    </row>
    <row r="564" spans="2:7" x14ac:dyDescent="0.2">
      <c r="B564" s="311"/>
      <c r="C564" s="44"/>
      <c r="D564" s="45"/>
      <c r="E564" s="311"/>
      <c r="F564" s="311"/>
      <c r="G564" s="311"/>
    </row>
    <row r="566" spans="2:7" x14ac:dyDescent="0.2">
      <c r="B566" s="311"/>
      <c r="C566" s="44"/>
      <c r="D566" s="45"/>
      <c r="E566" s="311"/>
      <c r="F566" s="311"/>
      <c r="G566" s="311"/>
    </row>
    <row r="568" spans="2:7" x14ac:dyDescent="0.2">
      <c r="B568" s="311"/>
      <c r="C568" s="44"/>
      <c r="D568" s="45"/>
      <c r="E568" s="311"/>
      <c r="F568" s="311"/>
      <c r="G568" s="311"/>
    </row>
    <row r="570" spans="2:7" x14ac:dyDescent="0.2">
      <c r="B570" s="311"/>
      <c r="C570" s="44"/>
      <c r="D570" s="45"/>
      <c r="E570" s="311"/>
      <c r="F570" s="311"/>
      <c r="G570" s="311"/>
    </row>
    <row r="572" spans="2:7" x14ac:dyDescent="0.2">
      <c r="B572" s="311"/>
      <c r="C572" s="44"/>
      <c r="D572" s="45"/>
      <c r="E572" s="311"/>
      <c r="F572" s="311"/>
      <c r="G572" s="311"/>
    </row>
    <row r="573" spans="2:7" x14ac:dyDescent="0.2">
      <c r="D573" s="22"/>
    </row>
    <row r="574" spans="2:7" x14ac:dyDescent="0.2">
      <c r="B574" s="311"/>
      <c r="C574" s="44"/>
      <c r="D574" s="45"/>
      <c r="E574" s="311"/>
      <c r="F574" s="311"/>
      <c r="G574" s="311"/>
    </row>
    <row r="575" spans="2:7" x14ac:dyDescent="0.2">
      <c r="D575" s="22"/>
    </row>
    <row r="576" spans="2:7" x14ac:dyDescent="0.2">
      <c r="B576" s="311"/>
      <c r="C576" s="44"/>
      <c r="D576" s="45"/>
      <c r="E576" s="311"/>
      <c r="F576" s="311"/>
      <c r="G576" s="311"/>
    </row>
    <row r="577" spans="2:7" x14ac:dyDescent="0.2">
      <c r="D577" s="22"/>
    </row>
    <row r="578" spans="2:7" x14ac:dyDescent="0.2">
      <c r="B578" s="311"/>
      <c r="C578" s="44"/>
      <c r="D578" s="45"/>
      <c r="E578" s="311"/>
      <c r="F578" s="311"/>
      <c r="G578" s="311"/>
    </row>
    <row r="579" spans="2:7" x14ac:dyDescent="0.2">
      <c r="D579" s="22"/>
    </row>
    <row r="580" spans="2:7" x14ac:dyDescent="0.2">
      <c r="B580" s="311"/>
      <c r="C580" s="44"/>
      <c r="D580" s="45"/>
      <c r="E580" s="311"/>
      <c r="F580" s="311"/>
      <c r="G580" s="311"/>
    </row>
    <row r="581" spans="2:7" x14ac:dyDescent="0.2">
      <c r="D581" s="22"/>
    </row>
    <row r="582" spans="2:7" x14ac:dyDescent="0.2">
      <c r="B582" s="311"/>
      <c r="C582" s="44"/>
      <c r="D582" s="45"/>
      <c r="E582" s="311"/>
      <c r="F582" s="311"/>
      <c r="G582" s="311"/>
    </row>
    <row r="583" spans="2:7" x14ac:dyDescent="0.2">
      <c r="D583" s="22"/>
    </row>
    <row r="584" spans="2:7" x14ac:dyDescent="0.2">
      <c r="B584" s="311"/>
      <c r="C584" s="44"/>
      <c r="D584" s="45"/>
      <c r="E584" s="311"/>
      <c r="F584" s="311"/>
      <c r="G584" s="311"/>
    </row>
    <row r="585" spans="2:7" x14ac:dyDescent="0.2">
      <c r="D585" s="22"/>
    </row>
    <row r="586" spans="2:7" x14ac:dyDescent="0.2">
      <c r="B586" s="311"/>
      <c r="C586" s="44"/>
      <c r="D586" s="45"/>
      <c r="E586" s="311"/>
      <c r="F586" s="311"/>
      <c r="G586" s="311"/>
    </row>
    <row r="587" spans="2:7" x14ac:dyDescent="0.2">
      <c r="D587" s="22"/>
    </row>
    <row r="588" spans="2:7" x14ac:dyDescent="0.2">
      <c r="B588" s="311"/>
      <c r="C588" s="44"/>
      <c r="D588" s="45"/>
      <c r="E588" s="311"/>
      <c r="F588" s="311"/>
      <c r="G588" s="311"/>
    </row>
    <row r="589" spans="2:7" x14ac:dyDescent="0.2">
      <c r="D589" s="22"/>
    </row>
    <row r="590" spans="2:7" x14ac:dyDescent="0.2">
      <c r="B590" s="311"/>
      <c r="C590" s="44"/>
      <c r="D590" s="45"/>
      <c r="E590" s="311"/>
      <c r="F590" s="311"/>
      <c r="G590" s="311"/>
    </row>
    <row r="592" spans="2:7" x14ac:dyDescent="0.2">
      <c r="B592" s="311"/>
      <c r="C592" s="44"/>
      <c r="D592" s="45"/>
      <c r="E592" s="311"/>
      <c r="F592" s="311"/>
      <c r="G592" s="311"/>
    </row>
    <row r="593" spans="2:7" x14ac:dyDescent="0.2">
      <c r="D593" s="22"/>
    </row>
    <row r="594" spans="2:7" x14ac:dyDescent="0.2">
      <c r="B594" s="311"/>
      <c r="C594" s="44"/>
      <c r="D594" s="45"/>
      <c r="E594" s="311"/>
      <c r="F594" s="311"/>
      <c r="G594" s="311"/>
    </row>
    <row r="595" spans="2:7" x14ac:dyDescent="0.2">
      <c r="D595" s="22"/>
    </row>
    <row r="596" spans="2:7" x14ac:dyDescent="0.2">
      <c r="B596" s="311"/>
      <c r="C596" s="44"/>
      <c r="D596" s="45"/>
      <c r="E596" s="311"/>
      <c r="F596" s="311"/>
      <c r="G596" s="311"/>
    </row>
    <row r="597" spans="2:7" x14ac:dyDescent="0.2">
      <c r="D597" s="22"/>
    </row>
    <row r="598" spans="2:7" x14ac:dyDescent="0.2">
      <c r="B598" s="311"/>
      <c r="C598" s="44"/>
      <c r="D598" s="45"/>
      <c r="E598" s="311"/>
      <c r="F598" s="311"/>
      <c r="G598" s="311"/>
    </row>
    <row r="599" spans="2:7" x14ac:dyDescent="0.2">
      <c r="D599" s="22"/>
    </row>
    <row r="600" spans="2:7" x14ac:dyDescent="0.2">
      <c r="B600" s="311"/>
      <c r="C600" s="44"/>
      <c r="D600" s="45"/>
      <c r="E600" s="311"/>
      <c r="F600" s="311"/>
      <c r="G600" s="311"/>
    </row>
    <row r="602" spans="2:7" x14ac:dyDescent="0.2">
      <c r="B602" s="311"/>
      <c r="C602" s="44"/>
      <c r="D602" s="45"/>
      <c r="E602" s="311"/>
      <c r="F602" s="311"/>
      <c r="G602" s="311"/>
    </row>
    <row r="604" spans="2:7" x14ac:dyDescent="0.2">
      <c r="B604" s="311"/>
      <c r="C604" s="44"/>
      <c r="D604" s="45"/>
      <c r="E604" s="311"/>
      <c r="F604" s="311"/>
      <c r="G604" s="311"/>
    </row>
    <row r="606" spans="2:7" x14ac:dyDescent="0.2">
      <c r="B606" s="311"/>
      <c r="C606" s="44"/>
      <c r="D606" s="45"/>
      <c r="E606" s="311"/>
      <c r="F606" s="311"/>
      <c r="G606" s="311"/>
    </row>
    <row r="608" spans="2:7" x14ac:dyDescent="0.2">
      <c r="B608" s="311"/>
      <c r="C608" s="44"/>
      <c r="D608" s="45"/>
      <c r="E608" s="311"/>
      <c r="F608" s="311"/>
      <c r="G608" s="311"/>
    </row>
    <row r="609" spans="2:7" x14ac:dyDescent="0.2">
      <c r="D609" s="22"/>
    </row>
    <row r="610" spans="2:7" x14ac:dyDescent="0.2">
      <c r="B610" s="311"/>
      <c r="C610" s="44"/>
      <c r="D610" s="45"/>
      <c r="E610" s="311"/>
      <c r="F610" s="311"/>
      <c r="G610" s="311"/>
    </row>
    <row r="611" spans="2:7" x14ac:dyDescent="0.2">
      <c r="D611" s="22"/>
    </row>
    <row r="612" spans="2:7" x14ac:dyDescent="0.2">
      <c r="B612" s="311"/>
      <c r="C612" s="44"/>
      <c r="D612" s="45"/>
      <c r="E612" s="311"/>
      <c r="F612" s="311"/>
      <c r="G612" s="311"/>
    </row>
    <row r="613" spans="2:7" x14ac:dyDescent="0.2">
      <c r="D613" s="22"/>
    </row>
    <row r="614" spans="2:7" x14ac:dyDescent="0.2">
      <c r="B614" s="311"/>
      <c r="C614" s="44"/>
      <c r="D614" s="45"/>
      <c r="E614" s="311"/>
      <c r="F614" s="311"/>
      <c r="G614" s="311"/>
    </row>
    <row r="615" spans="2:7" x14ac:dyDescent="0.2">
      <c r="D615" s="22"/>
    </row>
    <row r="616" spans="2:7" x14ac:dyDescent="0.2">
      <c r="B616" s="311"/>
      <c r="C616" s="44"/>
      <c r="D616" s="45"/>
      <c r="E616" s="311"/>
      <c r="F616" s="311"/>
      <c r="G616" s="311"/>
    </row>
    <row r="618" spans="2:7" x14ac:dyDescent="0.2">
      <c r="B618" s="311"/>
      <c r="C618" s="44"/>
      <c r="D618" s="45"/>
      <c r="E618" s="311"/>
      <c r="F618" s="311"/>
      <c r="G618" s="311"/>
    </row>
    <row r="620" spans="2:7" x14ac:dyDescent="0.2">
      <c r="B620" s="311"/>
      <c r="C620" s="44"/>
      <c r="D620" s="45"/>
      <c r="E620" s="311"/>
      <c r="F620" s="311"/>
      <c r="G620" s="311"/>
    </row>
    <row r="621" spans="2:7" x14ac:dyDescent="0.2">
      <c r="D621" s="22"/>
    </row>
    <row r="622" spans="2:7" x14ac:dyDescent="0.2">
      <c r="B622" s="311"/>
      <c r="C622" s="44"/>
      <c r="D622" s="45"/>
      <c r="E622" s="311"/>
      <c r="F622" s="311"/>
      <c r="G622" s="311"/>
    </row>
    <row r="623" spans="2:7" x14ac:dyDescent="0.2">
      <c r="D623" s="22"/>
    </row>
    <row r="624" spans="2:7" x14ac:dyDescent="0.2">
      <c r="B624" s="311"/>
      <c r="C624" s="44"/>
      <c r="D624" s="45"/>
      <c r="E624" s="311"/>
      <c r="F624" s="311"/>
      <c r="G624" s="311"/>
    </row>
    <row r="626" spans="2:7" x14ac:dyDescent="0.2">
      <c r="B626" s="311"/>
      <c r="C626" s="44"/>
      <c r="D626" s="45"/>
      <c r="E626" s="311"/>
      <c r="F626" s="311"/>
      <c r="G626" s="311"/>
    </row>
    <row r="628" spans="2:7" x14ac:dyDescent="0.2">
      <c r="B628" s="311"/>
      <c r="C628" s="44"/>
      <c r="D628" s="45"/>
      <c r="E628" s="311"/>
      <c r="F628" s="311"/>
      <c r="G628" s="311"/>
    </row>
    <row r="630" spans="2:7" x14ac:dyDescent="0.2">
      <c r="B630" s="311"/>
      <c r="C630" s="44"/>
      <c r="D630" s="45"/>
      <c r="E630" s="311"/>
      <c r="F630" s="311"/>
      <c r="G630" s="311"/>
    </row>
    <row r="631" spans="2:7" x14ac:dyDescent="0.2">
      <c r="D631" s="22"/>
    </row>
    <row r="632" spans="2:7" x14ac:dyDescent="0.2">
      <c r="B632" s="311"/>
      <c r="C632" s="44"/>
      <c r="D632" s="45"/>
      <c r="E632" s="311"/>
      <c r="F632" s="311"/>
      <c r="G632" s="311"/>
    </row>
    <row r="633" spans="2:7" x14ac:dyDescent="0.2">
      <c r="D633" s="22"/>
    </row>
    <row r="634" spans="2:7" x14ac:dyDescent="0.2">
      <c r="B634" s="311"/>
      <c r="C634" s="44"/>
      <c r="D634" s="45"/>
      <c r="E634" s="311"/>
      <c r="F634" s="311"/>
      <c r="G634" s="311"/>
    </row>
    <row r="635" spans="2:7" x14ac:dyDescent="0.2">
      <c r="D635" s="22"/>
    </row>
    <row r="636" spans="2:7" x14ac:dyDescent="0.2">
      <c r="B636" s="311"/>
      <c r="C636" s="44"/>
      <c r="D636" s="45"/>
      <c r="E636" s="311"/>
      <c r="F636" s="311"/>
      <c r="G636" s="311"/>
    </row>
    <row r="637" spans="2:7" x14ac:dyDescent="0.2">
      <c r="D637" s="22"/>
    </row>
    <row r="638" spans="2:7" x14ac:dyDescent="0.2">
      <c r="B638" s="311"/>
      <c r="C638" s="44"/>
      <c r="D638" s="45"/>
      <c r="E638" s="311"/>
      <c r="F638" s="311"/>
      <c r="G638" s="311"/>
    </row>
    <row r="640" spans="2:7" x14ac:dyDescent="0.2">
      <c r="B640" s="311"/>
      <c r="C640" s="44"/>
      <c r="D640" s="45"/>
      <c r="E640" s="311"/>
      <c r="F640" s="311"/>
      <c r="G640" s="311"/>
    </row>
    <row r="642" spans="2:7" x14ac:dyDescent="0.2">
      <c r="B642" s="311"/>
      <c r="C642" s="44"/>
      <c r="D642" s="45"/>
      <c r="E642" s="311"/>
      <c r="F642" s="311"/>
      <c r="G642" s="311"/>
    </row>
    <row r="644" spans="2:7" x14ac:dyDescent="0.2">
      <c r="B644" s="311"/>
      <c r="C644" s="44"/>
      <c r="D644" s="45"/>
      <c r="E644" s="311"/>
      <c r="F644" s="311"/>
      <c r="G644" s="311"/>
    </row>
    <row r="646" spans="2:7" x14ac:dyDescent="0.2">
      <c r="B646" s="311"/>
      <c r="C646" s="44"/>
      <c r="D646" s="45"/>
      <c r="E646" s="311"/>
      <c r="F646" s="311"/>
      <c r="G646" s="311"/>
    </row>
    <row r="648" spans="2:7" x14ac:dyDescent="0.2">
      <c r="B648" s="311"/>
      <c r="C648" s="44"/>
      <c r="D648" s="45"/>
      <c r="E648" s="311"/>
      <c r="F648" s="311"/>
      <c r="G648" s="311"/>
    </row>
    <row r="650" spans="2:7" x14ac:dyDescent="0.2">
      <c r="B650" s="311"/>
      <c r="C650" s="44"/>
      <c r="D650" s="45"/>
      <c r="E650" s="311"/>
      <c r="F650" s="311"/>
      <c r="G650" s="311"/>
    </row>
    <row r="652" spans="2:7" x14ac:dyDescent="0.2">
      <c r="B652" s="311"/>
      <c r="C652" s="44"/>
      <c r="D652" s="45"/>
      <c r="E652" s="311"/>
      <c r="F652" s="311"/>
      <c r="G652" s="311"/>
    </row>
    <row r="654" spans="2:7" x14ac:dyDescent="0.2">
      <c r="B654" s="311"/>
      <c r="C654" s="44"/>
      <c r="D654" s="45"/>
      <c r="E654" s="311"/>
      <c r="F654" s="311"/>
      <c r="G654" s="311"/>
    </row>
    <row r="656" spans="2:7" x14ac:dyDescent="0.2">
      <c r="B656" s="311"/>
      <c r="C656" s="44"/>
      <c r="D656" s="45"/>
      <c r="E656" s="311"/>
      <c r="F656" s="311"/>
      <c r="G656" s="311"/>
    </row>
    <row r="658" spans="2:7" x14ac:dyDescent="0.2">
      <c r="B658" s="311"/>
      <c r="C658" s="44"/>
      <c r="D658" s="45"/>
      <c r="E658" s="311"/>
      <c r="F658" s="311"/>
      <c r="G658" s="311"/>
    </row>
    <row r="660" spans="2:7" x14ac:dyDescent="0.2">
      <c r="B660" s="311"/>
      <c r="C660" s="44"/>
      <c r="D660" s="45"/>
      <c r="E660" s="311"/>
      <c r="F660" s="311"/>
      <c r="G660" s="311"/>
    </row>
    <row r="661" spans="2:7" x14ac:dyDescent="0.2">
      <c r="D661" s="22"/>
    </row>
    <row r="662" spans="2:7" x14ac:dyDescent="0.2">
      <c r="B662" s="311"/>
      <c r="C662" s="44"/>
      <c r="D662" s="45"/>
      <c r="E662" s="311"/>
      <c r="F662" s="311"/>
      <c r="G662" s="311"/>
    </row>
    <row r="663" spans="2:7" x14ac:dyDescent="0.2">
      <c r="D663" s="22"/>
    </row>
    <row r="664" spans="2:7" x14ac:dyDescent="0.2">
      <c r="B664" s="311"/>
      <c r="C664" s="44"/>
      <c r="D664" s="45"/>
      <c r="E664" s="311"/>
      <c r="F664" s="311"/>
      <c r="G664" s="311"/>
    </row>
    <row r="666" spans="2:7" x14ac:dyDescent="0.2">
      <c r="B666" s="311"/>
      <c r="C666" s="44"/>
      <c r="D666" s="45"/>
      <c r="E666" s="311"/>
      <c r="F666" s="311"/>
      <c r="G666" s="311"/>
    </row>
    <row r="668" spans="2:7" x14ac:dyDescent="0.2">
      <c r="B668" s="311"/>
      <c r="C668" s="44"/>
      <c r="D668" s="45"/>
      <c r="E668" s="311"/>
      <c r="F668" s="311"/>
      <c r="G668" s="311"/>
    </row>
    <row r="670" spans="2:7" x14ac:dyDescent="0.2">
      <c r="B670" s="311"/>
      <c r="C670" s="44"/>
      <c r="D670" s="45"/>
      <c r="E670" s="311"/>
      <c r="F670" s="311"/>
      <c r="G670" s="311"/>
    </row>
    <row r="672" spans="2:7" x14ac:dyDescent="0.2">
      <c r="B672" s="311"/>
      <c r="C672" s="44"/>
      <c r="D672" s="45"/>
      <c r="E672" s="311"/>
      <c r="F672" s="311"/>
      <c r="G672" s="311"/>
    </row>
    <row r="674" spans="2:7" x14ac:dyDescent="0.2">
      <c r="B674" s="311"/>
      <c r="C674" s="44"/>
      <c r="D674" s="45"/>
      <c r="E674" s="311"/>
      <c r="F674" s="311"/>
      <c r="G674" s="311"/>
    </row>
    <row r="675" spans="2:7" x14ac:dyDescent="0.2">
      <c r="D675" s="22"/>
    </row>
    <row r="676" spans="2:7" x14ac:dyDescent="0.2">
      <c r="B676" s="311"/>
      <c r="C676" s="44"/>
      <c r="D676" s="45"/>
      <c r="E676" s="311"/>
      <c r="F676" s="311"/>
      <c r="G676" s="311"/>
    </row>
    <row r="677" spans="2:7" x14ac:dyDescent="0.2">
      <c r="D677" s="22"/>
    </row>
    <row r="678" spans="2:7" x14ac:dyDescent="0.2">
      <c r="B678" s="311"/>
      <c r="C678" s="44"/>
      <c r="D678" s="45"/>
      <c r="E678" s="311"/>
      <c r="F678" s="311"/>
      <c r="G678" s="311"/>
    </row>
    <row r="680" spans="2:7" x14ac:dyDescent="0.2">
      <c r="B680" s="311"/>
      <c r="C680" s="44"/>
      <c r="D680" s="45"/>
      <c r="E680" s="311"/>
      <c r="F680" s="311"/>
      <c r="G680" s="311"/>
    </row>
    <row r="682" spans="2:7" x14ac:dyDescent="0.2">
      <c r="B682" s="311"/>
      <c r="C682" s="44"/>
      <c r="D682" s="45"/>
      <c r="E682" s="311"/>
      <c r="F682" s="311"/>
      <c r="G682" s="311"/>
    </row>
    <row r="684" spans="2:7" x14ac:dyDescent="0.2">
      <c r="B684" s="311"/>
      <c r="C684" s="44"/>
      <c r="D684" s="45"/>
      <c r="E684" s="311"/>
      <c r="F684" s="311"/>
      <c r="G684" s="311"/>
    </row>
    <row r="685" spans="2:7" x14ac:dyDescent="0.2">
      <c r="D685" s="22"/>
    </row>
    <row r="686" spans="2:7" x14ac:dyDescent="0.2">
      <c r="B686" s="311"/>
      <c r="C686" s="44"/>
      <c r="D686" s="45"/>
      <c r="E686" s="311"/>
      <c r="F686" s="311"/>
      <c r="G686" s="311"/>
    </row>
    <row r="687" spans="2:7" x14ac:dyDescent="0.2">
      <c r="D687" s="22"/>
    </row>
    <row r="688" spans="2:7" x14ac:dyDescent="0.2">
      <c r="B688" s="311"/>
      <c r="C688" s="44"/>
      <c r="D688" s="45"/>
      <c r="E688" s="311"/>
      <c r="F688" s="311"/>
      <c r="G688" s="311"/>
    </row>
    <row r="689" spans="2:7" x14ac:dyDescent="0.2">
      <c r="D689" s="22"/>
    </row>
    <row r="690" spans="2:7" x14ac:dyDescent="0.2">
      <c r="B690" s="311"/>
      <c r="C690" s="44"/>
      <c r="D690" s="45"/>
      <c r="E690" s="311"/>
      <c r="F690" s="311"/>
      <c r="G690" s="311"/>
    </row>
    <row r="691" spans="2:7" x14ac:dyDescent="0.2">
      <c r="D691" s="22"/>
    </row>
    <row r="692" spans="2:7" x14ac:dyDescent="0.2">
      <c r="B692" s="311"/>
      <c r="C692" s="44"/>
      <c r="D692" s="45"/>
      <c r="E692" s="311"/>
      <c r="F692" s="311"/>
      <c r="G692" s="311"/>
    </row>
    <row r="693" spans="2:7" x14ac:dyDescent="0.2">
      <c r="D693" s="22"/>
    </row>
    <row r="694" spans="2:7" x14ac:dyDescent="0.2">
      <c r="B694" s="311"/>
      <c r="C694" s="44"/>
      <c r="D694" s="45"/>
      <c r="E694" s="311"/>
      <c r="F694" s="311"/>
      <c r="G694" s="311"/>
    </row>
    <row r="696" spans="2:7" x14ac:dyDescent="0.2">
      <c r="B696" s="311"/>
      <c r="C696" s="44"/>
      <c r="D696" s="45"/>
      <c r="E696" s="311"/>
      <c r="F696" s="311"/>
      <c r="G696" s="311"/>
    </row>
    <row r="698" spans="2:7" x14ac:dyDescent="0.2">
      <c r="B698" s="311"/>
      <c r="C698" s="44"/>
      <c r="D698" s="45"/>
      <c r="E698" s="311"/>
      <c r="F698" s="311"/>
      <c r="G698" s="311"/>
    </row>
    <row r="700" spans="2:7" x14ac:dyDescent="0.2">
      <c r="B700" s="311"/>
      <c r="C700" s="44"/>
      <c r="D700" s="45"/>
      <c r="E700" s="311"/>
      <c r="F700" s="311"/>
      <c r="G700" s="311"/>
    </row>
    <row r="701" spans="2:7" x14ac:dyDescent="0.2">
      <c r="D701" s="22"/>
    </row>
    <row r="702" spans="2:7" x14ac:dyDescent="0.2">
      <c r="B702" s="311"/>
      <c r="C702" s="44"/>
      <c r="D702" s="45"/>
      <c r="E702" s="311"/>
      <c r="F702" s="311"/>
      <c r="G702" s="311"/>
    </row>
    <row r="703" spans="2:7" x14ac:dyDescent="0.2">
      <c r="D703" s="22"/>
    </row>
    <row r="704" spans="2:7" x14ac:dyDescent="0.2">
      <c r="B704" s="311"/>
      <c r="C704" s="44"/>
      <c r="D704" s="45"/>
      <c r="E704" s="311"/>
      <c r="F704" s="311"/>
      <c r="G704" s="311"/>
    </row>
    <row r="706" spans="2:7" x14ac:dyDescent="0.2">
      <c r="B706" s="311"/>
      <c r="C706" s="44"/>
      <c r="D706" s="45"/>
      <c r="E706" s="311"/>
      <c r="F706" s="311"/>
      <c r="G706" s="311"/>
    </row>
    <row r="708" spans="2:7" x14ac:dyDescent="0.2">
      <c r="B708" s="311"/>
      <c r="C708" s="44"/>
      <c r="D708" s="45"/>
      <c r="E708" s="311"/>
      <c r="F708" s="311"/>
      <c r="G708" s="311"/>
    </row>
    <row r="710" spans="2:7" x14ac:dyDescent="0.2">
      <c r="B710" s="311"/>
      <c r="C710" s="44"/>
      <c r="D710" s="45"/>
      <c r="E710" s="311"/>
      <c r="F710" s="311"/>
      <c r="G710" s="311"/>
    </row>
    <row r="711" spans="2:7" x14ac:dyDescent="0.2">
      <c r="D711" s="22"/>
    </row>
    <row r="712" spans="2:7" x14ac:dyDescent="0.2">
      <c r="B712" s="311"/>
      <c r="C712" s="44"/>
      <c r="D712" s="45"/>
      <c r="E712" s="311"/>
      <c r="F712" s="311"/>
      <c r="G712" s="311"/>
    </row>
    <row r="713" spans="2:7" x14ac:dyDescent="0.2">
      <c r="D713" s="22"/>
    </row>
    <row r="714" spans="2:7" x14ac:dyDescent="0.2">
      <c r="B714" s="311"/>
      <c r="C714" s="44"/>
      <c r="D714" s="45"/>
      <c r="E714" s="311"/>
      <c r="F714" s="311"/>
      <c r="G714" s="311"/>
    </row>
    <row r="715" spans="2:7" x14ac:dyDescent="0.2">
      <c r="D715" s="22"/>
    </row>
    <row r="716" spans="2:7" x14ac:dyDescent="0.2">
      <c r="B716" s="311"/>
      <c r="C716" s="44"/>
      <c r="D716" s="45"/>
      <c r="E716" s="311"/>
      <c r="F716" s="311"/>
      <c r="G716" s="311"/>
    </row>
    <row r="717" spans="2:7" x14ac:dyDescent="0.2">
      <c r="D717" s="22"/>
    </row>
    <row r="718" spans="2:7" x14ac:dyDescent="0.2">
      <c r="B718" s="311"/>
      <c r="C718" s="44"/>
      <c r="D718" s="45"/>
      <c r="E718" s="311"/>
      <c r="F718" s="311"/>
      <c r="G718" s="311"/>
    </row>
    <row r="719" spans="2:7" x14ac:dyDescent="0.2">
      <c r="D719" s="22"/>
    </row>
    <row r="720" spans="2:7" x14ac:dyDescent="0.2">
      <c r="B720" s="311"/>
      <c r="C720" s="44"/>
      <c r="D720" s="45"/>
      <c r="E720" s="311"/>
      <c r="F720" s="311"/>
      <c r="G720" s="311"/>
    </row>
    <row r="721" spans="2:7" x14ac:dyDescent="0.2">
      <c r="D721" s="22"/>
    </row>
    <row r="722" spans="2:7" x14ac:dyDescent="0.2">
      <c r="B722" s="311"/>
      <c r="C722" s="44"/>
      <c r="D722" s="45"/>
      <c r="E722" s="311"/>
      <c r="F722" s="311"/>
      <c r="G722" s="311"/>
    </row>
    <row r="724" spans="2:7" x14ac:dyDescent="0.2">
      <c r="B724" s="311"/>
      <c r="C724" s="44"/>
      <c r="D724" s="45"/>
      <c r="E724" s="311"/>
      <c r="F724" s="311"/>
      <c r="G724" s="311"/>
    </row>
    <row r="725" spans="2:7" x14ac:dyDescent="0.2">
      <c r="D725" s="22"/>
    </row>
    <row r="726" spans="2:7" x14ac:dyDescent="0.2">
      <c r="B726" s="311"/>
      <c r="C726" s="44"/>
      <c r="D726" s="45"/>
      <c r="E726" s="311"/>
      <c r="F726" s="311"/>
      <c r="G726" s="311"/>
    </row>
    <row r="727" spans="2:7" x14ac:dyDescent="0.2">
      <c r="D727" s="22"/>
    </row>
    <row r="728" spans="2:7" x14ac:dyDescent="0.2">
      <c r="B728" s="311"/>
      <c r="C728" s="44"/>
      <c r="D728" s="45"/>
      <c r="E728" s="311"/>
      <c r="F728" s="311"/>
      <c r="G728" s="311"/>
    </row>
    <row r="729" spans="2:7" x14ac:dyDescent="0.2">
      <c r="D729" s="22"/>
    </row>
    <row r="730" spans="2:7" x14ac:dyDescent="0.2">
      <c r="B730" s="311"/>
      <c r="C730" s="44"/>
      <c r="D730" s="45"/>
      <c r="E730" s="311"/>
      <c r="F730" s="311"/>
      <c r="G730" s="311"/>
    </row>
    <row r="731" spans="2:7" x14ac:dyDescent="0.2">
      <c r="D731" s="22"/>
    </row>
    <row r="732" spans="2:7" x14ac:dyDescent="0.2">
      <c r="B732" s="311"/>
      <c r="C732" s="44"/>
      <c r="D732" s="45"/>
      <c r="E732" s="311"/>
      <c r="F732" s="311"/>
      <c r="G732" s="311"/>
    </row>
    <row r="733" spans="2:7" x14ac:dyDescent="0.2">
      <c r="D733" s="22"/>
    </row>
    <row r="734" spans="2:7" x14ac:dyDescent="0.2">
      <c r="B734" s="311"/>
      <c r="C734" s="44"/>
      <c r="D734" s="45"/>
      <c r="E734" s="311"/>
      <c r="F734" s="311"/>
      <c r="G734" s="311"/>
    </row>
    <row r="735" spans="2:7" x14ac:dyDescent="0.2">
      <c r="D735" s="22"/>
    </row>
    <row r="736" spans="2:7" x14ac:dyDescent="0.2">
      <c r="B736" s="311"/>
      <c r="C736" s="44"/>
      <c r="D736" s="45"/>
      <c r="E736" s="311"/>
      <c r="F736" s="311"/>
      <c r="G736" s="311"/>
    </row>
    <row r="737" spans="2:7" x14ac:dyDescent="0.2">
      <c r="D737" s="22"/>
    </row>
    <row r="738" spans="2:7" x14ac:dyDescent="0.2">
      <c r="B738" s="311"/>
      <c r="C738" s="44"/>
      <c r="D738" s="45"/>
      <c r="E738" s="311"/>
      <c r="F738" s="311"/>
      <c r="G738" s="311"/>
    </row>
    <row r="739" spans="2:7" x14ac:dyDescent="0.2">
      <c r="D739" s="22"/>
    </row>
    <row r="740" spans="2:7" x14ac:dyDescent="0.2">
      <c r="B740" s="311"/>
      <c r="C740" s="44"/>
      <c r="D740" s="45"/>
      <c r="E740" s="311"/>
      <c r="F740" s="311"/>
      <c r="G740" s="311"/>
    </row>
    <row r="741" spans="2:7" x14ac:dyDescent="0.2">
      <c r="D741" s="22"/>
    </row>
    <row r="742" spans="2:7" x14ac:dyDescent="0.2">
      <c r="B742" s="311"/>
      <c r="C742" s="44"/>
      <c r="D742" s="45"/>
      <c r="E742" s="311"/>
      <c r="F742" s="311"/>
      <c r="G742" s="311"/>
    </row>
    <row r="743" spans="2:7" x14ac:dyDescent="0.2">
      <c r="D743" s="22"/>
    </row>
    <row r="744" spans="2:7" x14ac:dyDescent="0.2">
      <c r="B744" s="311"/>
      <c r="C744" s="44"/>
      <c r="D744" s="45"/>
      <c r="E744" s="311"/>
      <c r="F744" s="311"/>
      <c r="G744" s="311"/>
    </row>
    <row r="745" spans="2:7" x14ac:dyDescent="0.2">
      <c r="D745" s="22"/>
    </row>
    <row r="746" spans="2:7" x14ac:dyDescent="0.2">
      <c r="B746" s="311"/>
      <c r="C746" s="44"/>
      <c r="D746" s="45"/>
      <c r="E746" s="311"/>
      <c r="F746" s="311"/>
      <c r="G746" s="311"/>
    </row>
    <row r="747" spans="2:7" x14ac:dyDescent="0.2">
      <c r="D747" s="22"/>
    </row>
    <row r="748" spans="2:7" x14ac:dyDescent="0.2">
      <c r="B748" s="311"/>
      <c r="C748" s="44"/>
      <c r="D748" s="45"/>
      <c r="E748" s="311"/>
      <c r="F748" s="311"/>
      <c r="G748" s="311"/>
    </row>
    <row r="749" spans="2:7" x14ac:dyDescent="0.2">
      <c r="D749" s="22"/>
    </row>
    <row r="750" spans="2:7" x14ac:dyDescent="0.2">
      <c r="B750" s="311"/>
      <c r="C750" s="44"/>
      <c r="D750" s="45"/>
      <c r="E750" s="311"/>
      <c r="F750" s="311"/>
      <c r="G750" s="311"/>
    </row>
    <row r="751" spans="2:7" x14ac:dyDescent="0.2">
      <c r="D751" s="22"/>
    </row>
    <row r="752" spans="2:7" x14ac:dyDescent="0.2">
      <c r="B752" s="311"/>
      <c r="C752" s="44"/>
      <c r="D752" s="45"/>
      <c r="E752" s="311"/>
      <c r="F752" s="311"/>
      <c r="G752" s="311"/>
    </row>
    <row r="753" spans="2:7" x14ac:dyDescent="0.2">
      <c r="D753" s="22"/>
    </row>
    <row r="754" spans="2:7" x14ac:dyDescent="0.2">
      <c r="B754" s="311"/>
      <c r="C754" s="44"/>
      <c r="D754" s="45"/>
      <c r="E754" s="311"/>
      <c r="F754" s="311"/>
      <c r="G754" s="311"/>
    </row>
    <row r="756" spans="2:7" x14ac:dyDescent="0.2">
      <c r="B756" s="311"/>
      <c r="C756" s="44"/>
      <c r="D756" s="45"/>
      <c r="E756" s="311"/>
      <c r="F756" s="311"/>
      <c r="G756" s="311"/>
    </row>
    <row r="758" spans="2:7" x14ac:dyDescent="0.2">
      <c r="B758" s="311"/>
      <c r="C758" s="44"/>
      <c r="D758" s="45"/>
      <c r="E758" s="311"/>
      <c r="F758" s="311"/>
      <c r="G758" s="311"/>
    </row>
    <row r="759" spans="2:7" x14ac:dyDescent="0.2">
      <c r="D759" s="22"/>
    </row>
    <row r="760" spans="2:7" x14ac:dyDescent="0.2">
      <c r="B760" s="311"/>
      <c r="C760" s="44"/>
      <c r="D760" s="45"/>
      <c r="E760" s="311"/>
      <c r="F760" s="311"/>
      <c r="G760" s="311"/>
    </row>
    <row r="761" spans="2:7" x14ac:dyDescent="0.2">
      <c r="D761" s="22"/>
    </row>
    <row r="762" spans="2:7" x14ac:dyDescent="0.2">
      <c r="B762" s="311"/>
      <c r="C762" s="44"/>
      <c r="D762" s="45"/>
      <c r="E762" s="311"/>
      <c r="F762" s="311"/>
      <c r="G762" s="311"/>
    </row>
    <row r="763" spans="2:7" x14ac:dyDescent="0.2">
      <c r="D763" s="22"/>
    </row>
    <row r="764" spans="2:7" x14ac:dyDescent="0.2">
      <c r="B764" s="311"/>
      <c r="C764" s="44"/>
      <c r="D764" s="45"/>
      <c r="E764" s="311"/>
      <c r="F764" s="311"/>
      <c r="G764" s="311"/>
    </row>
    <row r="765" spans="2:7" x14ac:dyDescent="0.2">
      <c r="D765" s="22"/>
    </row>
    <row r="766" spans="2:7" x14ac:dyDescent="0.2">
      <c r="B766" s="311"/>
      <c r="C766" s="44"/>
      <c r="D766" s="45"/>
      <c r="E766" s="311"/>
      <c r="F766" s="311"/>
      <c r="G766" s="311"/>
    </row>
    <row r="767" spans="2:7" x14ac:dyDescent="0.2">
      <c r="D767" s="22"/>
    </row>
    <row r="768" spans="2:7" x14ac:dyDescent="0.2">
      <c r="B768" s="311"/>
      <c r="C768" s="44"/>
      <c r="D768" s="45"/>
      <c r="E768" s="311"/>
      <c r="F768" s="311"/>
      <c r="G768" s="311"/>
    </row>
    <row r="769" spans="2:7" x14ac:dyDescent="0.2">
      <c r="D769" s="22"/>
    </row>
    <row r="770" spans="2:7" x14ac:dyDescent="0.2">
      <c r="B770" s="311"/>
      <c r="C770" s="44"/>
      <c r="D770" s="45"/>
      <c r="E770" s="311"/>
      <c r="F770" s="311"/>
      <c r="G770" s="311"/>
    </row>
    <row r="771" spans="2:7" x14ac:dyDescent="0.2">
      <c r="D771" s="22"/>
    </row>
    <row r="772" spans="2:7" x14ac:dyDescent="0.2">
      <c r="B772" s="311"/>
      <c r="C772" s="44"/>
      <c r="D772" s="45"/>
      <c r="E772" s="311"/>
      <c r="F772" s="311"/>
      <c r="G772" s="311"/>
    </row>
    <row r="773" spans="2:7" x14ac:dyDescent="0.2">
      <c r="D773" s="22"/>
    </row>
    <row r="774" spans="2:7" x14ac:dyDescent="0.2">
      <c r="B774" s="311"/>
      <c r="C774" s="44"/>
      <c r="D774" s="45"/>
      <c r="E774" s="311"/>
      <c r="F774" s="311"/>
      <c r="G774" s="311"/>
    </row>
    <row r="776" spans="2:7" x14ac:dyDescent="0.2">
      <c r="B776" s="311"/>
      <c r="C776" s="44"/>
      <c r="D776" s="45"/>
      <c r="E776" s="311"/>
      <c r="F776" s="311"/>
      <c r="G776" s="311"/>
    </row>
    <row r="778" spans="2:7" x14ac:dyDescent="0.2">
      <c r="B778" s="311"/>
      <c r="C778" s="44"/>
      <c r="D778" s="45"/>
      <c r="E778" s="311"/>
      <c r="F778" s="311"/>
      <c r="G778" s="311"/>
    </row>
    <row r="780" spans="2:7" x14ac:dyDescent="0.2">
      <c r="B780" s="311"/>
      <c r="C780" s="44"/>
      <c r="D780" s="45"/>
      <c r="E780" s="311"/>
      <c r="F780" s="311"/>
      <c r="G780" s="311"/>
    </row>
    <row r="782" spans="2:7" x14ac:dyDescent="0.2">
      <c r="B782" s="311"/>
      <c r="C782" s="44"/>
      <c r="D782" s="45"/>
      <c r="E782" s="311"/>
      <c r="F782" s="311"/>
      <c r="G782" s="311"/>
    </row>
    <row r="784" spans="2:7" x14ac:dyDescent="0.2">
      <c r="B784" s="311"/>
      <c r="C784" s="44"/>
      <c r="D784" s="45"/>
      <c r="E784" s="311"/>
      <c r="F784" s="311"/>
      <c r="G784" s="311"/>
    </row>
    <row r="786" spans="2:7" x14ac:dyDescent="0.2">
      <c r="B786" s="311"/>
      <c r="C786" s="44"/>
      <c r="D786" s="45"/>
      <c r="E786" s="311"/>
      <c r="F786" s="311"/>
      <c r="G786" s="311"/>
    </row>
    <row r="788" spans="2:7" x14ac:dyDescent="0.2">
      <c r="B788" s="311"/>
      <c r="C788" s="44"/>
      <c r="D788" s="45"/>
      <c r="E788" s="311"/>
      <c r="F788" s="311"/>
      <c r="G788" s="311"/>
    </row>
    <row r="790" spans="2:7" x14ac:dyDescent="0.2">
      <c r="B790" s="311"/>
      <c r="C790" s="44"/>
      <c r="D790" s="45"/>
      <c r="E790" s="311"/>
      <c r="F790" s="311"/>
      <c r="G790" s="311"/>
    </row>
    <row r="792" spans="2:7" x14ac:dyDescent="0.2">
      <c r="B792" s="311"/>
      <c r="C792" s="44"/>
      <c r="D792" s="45"/>
      <c r="E792" s="311"/>
      <c r="F792" s="311"/>
      <c r="G792" s="311"/>
    </row>
    <row r="794" spans="2:7" x14ac:dyDescent="0.2">
      <c r="B794" s="311"/>
      <c r="C794" s="44"/>
      <c r="D794" s="45"/>
      <c r="E794" s="311"/>
      <c r="F794" s="311"/>
      <c r="G794" s="311"/>
    </row>
    <row r="796" spans="2:7" x14ac:dyDescent="0.2">
      <c r="B796" s="311"/>
      <c r="C796" s="44"/>
      <c r="D796" s="45"/>
      <c r="E796" s="311"/>
      <c r="F796" s="311"/>
      <c r="G796" s="311"/>
    </row>
    <row r="798" spans="2:7" x14ac:dyDescent="0.2">
      <c r="B798" s="311"/>
      <c r="C798" s="44"/>
      <c r="D798" s="45"/>
      <c r="E798" s="311"/>
      <c r="F798" s="311"/>
      <c r="G798" s="311"/>
    </row>
    <row r="800" spans="2:7" x14ac:dyDescent="0.2">
      <c r="B800" s="311"/>
      <c r="C800" s="44"/>
      <c r="D800" s="45"/>
      <c r="E800" s="311"/>
      <c r="F800" s="311"/>
      <c r="G800" s="311"/>
    </row>
    <row r="801" spans="2:7" x14ac:dyDescent="0.2">
      <c r="D801" s="22"/>
    </row>
    <row r="802" spans="2:7" x14ac:dyDescent="0.2">
      <c r="B802" s="311"/>
      <c r="C802" s="44"/>
      <c r="D802" s="45"/>
      <c r="E802" s="311"/>
      <c r="F802" s="311"/>
      <c r="G802" s="311"/>
    </row>
    <row r="804" spans="2:7" x14ac:dyDescent="0.2">
      <c r="B804" s="311"/>
      <c r="C804" s="44"/>
      <c r="D804" s="45"/>
      <c r="E804" s="311"/>
      <c r="F804" s="311"/>
      <c r="G804" s="311"/>
    </row>
    <row r="806" spans="2:7" x14ac:dyDescent="0.2">
      <c r="B806" s="311"/>
      <c r="C806" s="44"/>
      <c r="D806" s="45"/>
      <c r="E806" s="311"/>
      <c r="F806" s="311"/>
      <c r="G806" s="311"/>
    </row>
    <row r="808" spans="2:7" x14ac:dyDescent="0.2">
      <c r="B808" s="311"/>
      <c r="C808" s="44"/>
      <c r="D808" s="45"/>
      <c r="E808" s="311"/>
      <c r="F808" s="311"/>
      <c r="G808" s="311"/>
    </row>
    <row r="810" spans="2:7" x14ac:dyDescent="0.2">
      <c r="B810" s="311"/>
      <c r="C810" s="44"/>
      <c r="D810" s="45"/>
      <c r="E810" s="311"/>
      <c r="F810" s="311"/>
      <c r="G810" s="311"/>
    </row>
    <row r="812" spans="2:7" x14ac:dyDescent="0.2">
      <c r="B812" s="311"/>
      <c r="C812" s="44"/>
      <c r="D812" s="45"/>
      <c r="E812" s="311"/>
      <c r="F812" s="311"/>
      <c r="G812" s="311"/>
    </row>
    <row r="813" spans="2:7" x14ac:dyDescent="0.2">
      <c r="D813" s="22"/>
    </row>
    <row r="814" spans="2:7" x14ac:dyDescent="0.2">
      <c r="B814" s="311"/>
      <c r="C814" s="44"/>
      <c r="D814" s="45"/>
      <c r="E814" s="311"/>
      <c r="F814" s="311"/>
      <c r="G814" s="311"/>
    </row>
    <row r="816" spans="2:7" x14ac:dyDescent="0.2">
      <c r="B816" s="311"/>
      <c r="C816" s="44"/>
      <c r="D816" s="45"/>
      <c r="E816" s="311"/>
      <c r="F816" s="311"/>
      <c r="G816" s="311"/>
    </row>
    <row r="818" spans="2:7" x14ac:dyDescent="0.2">
      <c r="B818" s="311"/>
      <c r="C818" s="44"/>
      <c r="D818" s="45"/>
      <c r="E818" s="311"/>
      <c r="F818" s="311"/>
      <c r="G818" s="311"/>
    </row>
    <row r="820" spans="2:7" x14ac:dyDescent="0.2">
      <c r="B820" s="311"/>
      <c r="C820" s="44"/>
      <c r="D820" s="45"/>
      <c r="E820" s="311"/>
      <c r="F820" s="311"/>
      <c r="G820" s="311"/>
    </row>
    <row r="821" spans="2:7" x14ac:dyDescent="0.2">
      <c r="D821" s="22"/>
    </row>
    <row r="822" spans="2:7" x14ac:dyDescent="0.2">
      <c r="B822" s="311"/>
      <c r="C822" s="44"/>
      <c r="D822" s="45"/>
      <c r="E822" s="311"/>
      <c r="F822" s="311"/>
      <c r="G822" s="311"/>
    </row>
    <row r="824" spans="2:7" x14ac:dyDescent="0.2">
      <c r="B824" s="311"/>
      <c r="C824" s="44"/>
      <c r="D824" s="45"/>
      <c r="E824" s="311"/>
      <c r="F824" s="311"/>
      <c r="G824" s="311"/>
    </row>
    <row r="825" spans="2:7" x14ac:dyDescent="0.2">
      <c r="D825" s="22"/>
    </row>
    <row r="826" spans="2:7" x14ac:dyDescent="0.2">
      <c r="B826" s="311"/>
      <c r="C826" s="44"/>
      <c r="D826" s="45"/>
      <c r="E826" s="311"/>
      <c r="F826" s="311"/>
      <c r="G826" s="311"/>
    </row>
    <row r="827" spans="2:7" x14ac:dyDescent="0.2">
      <c r="D827" s="22"/>
    </row>
    <row r="828" spans="2:7" x14ac:dyDescent="0.2">
      <c r="B828" s="311"/>
      <c r="C828" s="44"/>
      <c r="D828" s="45"/>
      <c r="E828" s="311"/>
      <c r="F828" s="311"/>
      <c r="G828" s="311"/>
    </row>
    <row r="829" spans="2:7" x14ac:dyDescent="0.2">
      <c r="D829" s="22"/>
    </row>
    <row r="830" spans="2:7" x14ac:dyDescent="0.2">
      <c r="B830" s="311"/>
      <c r="C830" s="44"/>
      <c r="D830" s="45"/>
      <c r="E830" s="311"/>
      <c r="F830" s="311"/>
      <c r="G830" s="311"/>
    </row>
    <row r="831" spans="2:7" x14ac:dyDescent="0.2">
      <c r="D831" s="22"/>
    </row>
    <row r="832" spans="2:7" x14ac:dyDescent="0.2">
      <c r="B832" s="311"/>
      <c r="C832" s="44"/>
      <c r="D832" s="45"/>
      <c r="E832" s="311"/>
      <c r="F832" s="311"/>
      <c r="G832" s="311"/>
    </row>
    <row r="833" spans="2:7" x14ac:dyDescent="0.2">
      <c r="D833" s="22"/>
    </row>
    <row r="834" spans="2:7" x14ac:dyDescent="0.2">
      <c r="B834" s="311"/>
      <c r="C834" s="44"/>
      <c r="D834" s="45"/>
      <c r="E834" s="311"/>
      <c r="F834" s="311"/>
      <c r="G834" s="311"/>
    </row>
    <row r="835" spans="2:7" x14ac:dyDescent="0.2">
      <c r="D835" s="22"/>
    </row>
    <row r="836" spans="2:7" x14ac:dyDescent="0.2">
      <c r="B836" s="311"/>
      <c r="C836" s="44"/>
      <c r="D836" s="45"/>
      <c r="E836" s="311"/>
      <c r="F836" s="311"/>
      <c r="G836" s="311"/>
    </row>
    <row r="837" spans="2:7" x14ac:dyDescent="0.2">
      <c r="D837" s="22"/>
    </row>
    <row r="838" spans="2:7" x14ac:dyDescent="0.2">
      <c r="B838" s="311"/>
      <c r="C838" s="44"/>
      <c r="D838" s="45"/>
      <c r="E838" s="311"/>
      <c r="F838" s="311"/>
      <c r="G838" s="311"/>
    </row>
    <row r="840" spans="2:7" x14ac:dyDescent="0.2">
      <c r="B840" s="311"/>
      <c r="C840" s="44"/>
      <c r="D840" s="45"/>
      <c r="E840" s="311"/>
      <c r="F840" s="311"/>
      <c r="G840" s="311"/>
    </row>
    <row r="841" spans="2:7" x14ac:dyDescent="0.2">
      <c r="D841" s="22"/>
    </row>
    <row r="842" spans="2:7" x14ac:dyDescent="0.2">
      <c r="B842" s="311"/>
      <c r="C842" s="44"/>
      <c r="D842" s="45"/>
      <c r="E842" s="311"/>
      <c r="F842" s="311"/>
      <c r="G842" s="311"/>
    </row>
    <row r="844" spans="2:7" x14ac:dyDescent="0.2">
      <c r="B844" s="311"/>
      <c r="C844" s="44"/>
      <c r="D844" s="45"/>
      <c r="E844" s="311"/>
      <c r="F844" s="311"/>
      <c r="G844" s="311"/>
    </row>
    <row r="845" spans="2:7" x14ac:dyDescent="0.2">
      <c r="D845" s="22"/>
    </row>
    <row r="846" spans="2:7" x14ac:dyDescent="0.2">
      <c r="B846" s="311"/>
      <c r="C846" s="44"/>
      <c r="D846" s="45"/>
      <c r="E846" s="311"/>
      <c r="F846" s="311"/>
      <c r="G846" s="311"/>
    </row>
    <row r="848" spans="2:7" x14ac:dyDescent="0.2">
      <c r="B848" s="311"/>
      <c r="C848" s="44"/>
      <c r="D848" s="45"/>
      <c r="E848" s="311"/>
      <c r="F848" s="311"/>
      <c r="G848" s="311"/>
    </row>
    <row r="850" spans="2:7" x14ac:dyDescent="0.2">
      <c r="B850" s="311"/>
      <c r="C850" s="44"/>
      <c r="D850" s="45"/>
      <c r="E850" s="311"/>
      <c r="F850" s="311"/>
      <c r="G850" s="311"/>
    </row>
    <row r="851" spans="2:7" x14ac:dyDescent="0.2">
      <c r="D851" s="22"/>
    </row>
    <row r="852" spans="2:7" x14ac:dyDescent="0.2">
      <c r="B852" s="311"/>
      <c r="C852" s="44"/>
      <c r="D852" s="45"/>
      <c r="E852" s="311"/>
      <c r="F852" s="311"/>
      <c r="G852" s="311"/>
    </row>
    <row r="854" spans="2:7" x14ac:dyDescent="0.2">
      <c r="B854" s="311"/>
      <c r="C854" s="44"/>
      <c r="D854" s="45"/>
      <c r="E854" s="311"/>
      <c r="F854" s="311"/>
      <c r="G854" s="311"/>
    </row>
    <row r="855" spans="2:7" x14ac:dyDescent="0.2">
      <c r="D855" s="22"/>
    </row>
    <row r="856" spans="2:7" x14ac:dyDescent="0.2">
      <c r="B856" s="311"/>
      <c r="C856" s="44"/>
      <c r="D856" s="45"/>
      <c r="E856" s="311"/>
      <c r="F856" s="311"/>
      <c r="G856" s="311"/>
    </row>
    <row r="857" spans="2:7" x14ac:dyDescent="0.2">
      <c r="D857" s="22"/>
    </row>
    <row r="858" spans="2:7" x14ac:dyDescent="0.2">
      <c r="B858" s="311"/>
      <c r="C858" s="44"/>
      <c r="D858" s="45"/>
      <c r="E858" s="311"/>
      <c r="F858" s="311"/>
      <c r="G858" s="311"/>
    </row>
    <row r="859" spans="2:7" x14ac:dyDescent="0.2">
      <c r="D859" s="22"/>
    </row>
    <row r="860" spans="2:7" x14ac:dyDescent="0.2">
      <c r="B860" s="311"/>
      <c r="C860" s="44"/>
      <c r="D860" s="45"/>
      <c r="E860" s="311"/>
      <c r="F860" s="311"/>
      <c r="G860" s="311"/>
    </row>
    <row r="862" spans="2:7" x14ac:dyDescent="0.2">
      <c r="B862" s="311"/>
      <c r="C862" s="44"/>
      <c r="D862" s="45"/>
      <c r="E862" s="311"/>
      <c r="F862" s="311"/>
      <c r="G862" s="311"/>
    </row>
    <row r="863" spans="2:7" x14ac:dyDescent="0.2">
      <c r="D863" s="22"/>
    </row>
    <row r="864" spans="2:7" x14ac:dyDescent="0.2">
      <c r="B864" s="311"/>
      <c r="C864" s="44"/>
      <c r="D864" s="45"/>
      <c r="E864" s="311"/>
      <c r="F864" s="311"/>
      <c r="G864" s="311"/>
    </row>
    <row r="866" spans="2:7" x14ac:dyDescent="0.2">
      <c r="B866" s="311"/>
      <c r="C866" s="44"/>
      <c r="D866" s="45"/>
      <c r="E866" s="311"/>
      <c r="F866" s="311"/>
      <c r="G866" s="311"/>
    </row>
    <row r="868" spans="2:7" x14ac:dyDescent="0.2">
      <c r="B868" s="311"/>
      <c r="C868" s="44"/>
      <c r="D868" s="45"/>
      <c r="E868" s="311"/>
      <c r="F868" s="311"/>
      <c r="G868" s="311"/>
    </row>
    <row r="869" spans="2:7" x14ac:dyDescent="0.2">
      <c r="D869" s="22"/>
    </row>
    <row r="870" spans="2:7" x14ac:dyDescent="0.2">
      <c r="B870" s="311"/>
      <c r="C870" s="44"/>
      <c r="D870" s="45"/>
      <c r="E870" s="311"/>
      <c r="F870" s="311"/>
      <c r="G870" s="311"/>
    </row>
    <row r="872" spans="2:7" x14ac:dyDescent="0.2">
      <c r="B872" s="311"/>
      <c r="C872" s="44"/>
      <c r="D872" s="45"/>
      <c r="E872" s="311"/>
      <c r="F872" s="311"/>
      <c r="G872" s="311"/>
    </row>
    <row r="874" spans="2:7" x14ac:dyDescent="0.2">
      <c r="B874" s="311"/>
      <c r="C874" s="44"/>
      <c r="D874" s="45"/>
      <c r="E874" s="311"/>
      <c r="F874" s="311"/>
      <c r="G874" s="311"/>
    </row>
    <row r="876" spans="2:7" x14ac:dyDescent="0.2">
      <c r="B876" s="311"/>
      <c r="C876" s="44"/>
      <c r="D876" s="45"/>
      <c r="E876" s="311"/>
      <c r="F876" s="311"/>
      <c r="G876" s="311"/>
    </row>
    <row r="878" spans="2:7" x14ac:dyDescent="0.2">
      <c r="B878" s="311"/>
      <c r="C878" s="44"/>
      <c r="D878" s="45"/>
      <c r="E878" s="311"/>
      <c r="F878" s="311"/>
      <c r="G878" s="311"/>
    </row>
    <row r="880" spans="2:7" x14ac:dyDescent="0.2">
      <c r="B880" s="311"/>
      <c r="C880" s="44"/>
      <c r="D880" s="45"/>
      <c r="E880" s="311"/>
      <c r="F880" s="311"/>
      <c r="G880" s="311"/>
    </row>
    <row r="881" spans="2:7" x14ac:dyDescent="0.2">
      <c r="D881" s="22"/>
    </row>
    <row r="882" spans="2:7" x14ac:dyDescent="0.2">
      <c r="B882" s="311"/>
      <c r="C882" s="44"/>
      <c r="D882" s="45"/>
      <c r="E882" s="311"/>
      <c r="F882" s="311"/>
      <c r="G882" s="311"/>
    </row>
    <row r="884" spans="2:7" x14ac:dyDescent="0.2">
      <c r="B884" s="311"/>
      <c r="C884" s="44"/>
      <c r="D884" s="45"/>
      <c r="E884" s="311"/>
      <c r="F884" s="311"/>
      <c r="G884" s="311"/>
    </row>
    <row r="886" spans="2:7" x14ac:dyDescent="0.2">
      <c r="B886" s="311"/>
      <c r="C886" s="44"/>
      <c r="D886" s="45"/>
      <c r="E886" s="311"/>
      <c r="F886" s="311"/>
      <c r="G886" s="311"/>
    </row>
    <row r="888" spans="2:7" x14ac:dyDescent="0.2">
      <c r="B888" s="311"/>
      <c r="C888" s="44"/>
      <c r="D888" s="45"/>
      <c r="E888" s="311"/>
      <c r="F888" s="311"/>
      <c r="G888" s="311"/>
    </row>
    <row r="889" spans="2:7" x14ac:dyDescent="0.2">
      <c r="D889" s="22"/>
    </row>
    <row r="890" spans="2:7" x14ac:dyDescent="0.2">
      <c r="B890" s="311"/>
      <c r="C890" s="44"/>
      <c r="D890" s="45"/>
      <c r="E890" s="311"/>
      <c r="F890" s="311"/>
      <c r="G890" s="311"/>
    </row>
    <row r="892" spans="2:7" x14ac:dyDescent="0.2">
      <c r="B892" s="311"/>
      <c r="C892" s="44"/>
      <c r="D892" s="45"/>
      <c r="E892" s="311"/>
      <c r="F892" s="311"/>
      <c r="G892" s="311"/>
    </row>
    <row r="894" spans="2:7" x14ac:dyDescent="0.2">
      <c r="B894" s="311"/>
      <c r="C894" s="44"/>
      <c r="D894" s="45"/>
      <c r="E894" s="311"/>
      <c r="F894" s="311"/>
      <c r="G894" s="311"/>
    </row>
    <row r="896" spans="2:7" x14ac:dyDescent="0.2">
      <c r="B896" s="311"/>
      <c r="C896" s="44"/>
      <c r="D896" s="45"/>
      <c r="E896" s="311"/>
      <c r="F896" s="311"/>
      <c r="G896" s="311"/>
    </row>
    <row r="897" spans="2:11" x14ac:dyDescent="0.2">
      <c r="D897" s="22"/>
    </row>
    <row r="898" spans="2:11" x14ac:dyDescent="0.2">
      <c r="B898" s="311"/>
      <c r="C898" s="44"/>
      <c r="D898" s="45"/>
      <c r="E898" s="311"/>
      <c r="F898" s="311"/>
      <c r="G898" s="311"/>
    </row>
    <row r="900" spans="2:11" x14ac:dyDescent="0.2">
      <c r="B900" s="311"/>
      <c r="C900" s="44"/>
      <c r="D900" s="45"/>
      <c r="E900" s="311"/>
      <c r="F900" s="311"/>
      <c r="G900" s="311"/>
    </row>
    <row r="901" spans="2:11" x14ac:dyDescent="0.2">
      <c r="D901" s="22"/>
    </row>
    <row r="902" spans="2:11" x14ac:dyDescent="0.2">
      <c r="B902" s="311"/>
      <c r="C902" s="44"/>
      <c r="D902" s="45"/>
      <c r="E902" s="311"/>
      <c r="F902" s="311"/>
      <c r="G902" s="311"/>
    </row>
    <row r="904" spans="2:11" x14ac:dyDescent="0.2">
      <c r="B904" s="311"/>
      <c r="C904" s="44"/>
      <c r="D904" s="45"/>
      <c r="E904" s="358"/>
      <c r="F904" s="358"/>
      <c r="G904" s="358"/>
      <c r="H904" s="358"/>
      <c r="I904" s="358"/>
      <c r="J904" s="45"/>
      <c r="K904" s="45"/>
    </row>
    <row r="906" spans="2:11" x14ac:dyDescent="0.2">
      <c r="B906" s="311"/>
      <c r="C906" s="44"/>
      <c r="D906" s="45"/>
      <c r="E906" s="358"/>
      <c r="F906" s="358"/>
      <c r="G906" s="358"/>
      <c r="H906" s="358"/>
      <c r="I906" s="358"/>
      <c r="J906" s="45"/>
      <c r="K906" s="45"/>
    </row>
    <row r="908" spans="2:11" x14ac:dyDescent="0.2">
      <c r="B908" s="311"/>
      <c r="C908" s="44"/>
      <c r="D908" s="45"/>
      <c r="E908" s="358"/>
      <c r="F908" s="358"/>
      <c r="G908" s="358"/>
      <c r="H908" s="358"/>
      <c r="I908" s="358"/>
      <c r="J908" s="45"/>
      <c r="K908" s="45"/>
    </row>
    <row r="910" spans="2:11" ht="26.1" customHeight="1" x14ac:dyDescent="0.2">
      <c r="B910" s="311"/>
      <c r="C910" s="44"/>
      <c r="D910" s="45"/>
      <c r="E910" s="358"/>
      <c r="F910" s="358"/>
      <c r="G910" s="358"/>
      <c r="H910" s="358"/>
      <c r="I910" s="358"/>
      <c r="J910" s="45"/>
      <c r="K910" s="45"/>
    </row>
    <row r="911" spans="2:11" x14ac:dyDescent="0.2">
      <c r="D911" s="22"/>
    </row>
    <row r="912" spans="2:11" ht="26.1" customHeight="1" x14ac:dyDescent="0.2">
      <c r="B912" s="311"/>
      <c r="C912" s="44"/>
      <c r="D912" s="45"/>
      <c r="E912" s="358"/>
      <c r="F912" s="358"/>
      <c r="G912" s="358"/>
      <c r="H912" s="358"/>
      <c r="I912" s="358"/>
      <c r="J912" s="45"/>
      <c r="K912" s="45"/>
    </row>
    <row r="913" spans="2:11" x14ac:dyDescent="0.2">
      <c r="D913" s="22"/>
    </row>
    <row r="914" spans="2:11" x14ac:dyDescent="0.2">
      <c r="B914" s="311"/>
      <c r="C914" s="44"/>
      <c r="D914" s="45"/>
      <c r="E914" s="358"/>
      <c r="F914" s="358"/>
      <c r="G914" s="358"/>
      <c r="H914" s="358"/>
      <c r="I914" s="358"/>
      <c r="J914" s="45"/>
      <c r="K914" s="45"/>
    </row>
    <row r="916" spans="2:11" ht="26.1" customHeight="1" x14ac:dyDescent="0.2">
      <c r="B916" s="311"/>
      <c r="C916" s="44"/>
      <c r="D916" s="45"/>
      <c r="E916" s="358"/>
      <c r="F916" s="358"/>
      <c r="G916" s="358"/>
      <c r="H916" s="358"/>
      <c r="I916" s="358"/>
      <c r="J916" s="45"/>
      <c r="K916" s="45"/>
    </row>
    <row r="917" spans="2:11" x14ac:dyDescent="0.2">
      <c r="D917" s="22"/>
    </row>
    <row r="918" spans="2:11" ht="26.1" customHeight="1" x14ac:dyDescent="0.2">
      <c r="B918" s="311"/>
      <c r="C918" s="44"/>
      <c r="D918" s="45"/>
      <c r="E918" s="358"/>
      <c r="F918" s="358"/>
      <c r="G918" s="358"/>
      <c r="H918" s="358"/>
      <c r="I918" s="358"/>
      <c r="J918" s="45"/>
      <c r="K918" s="45"/>
    </row>
    <row r="919" spans="2:11" x14ac:dyDescent="0.2">
      <c r="D919" s="22"/>
    </row>
    <row r="920" spans="2:11" ht="26.1" customHeight="1" x14ac:dyDescent="0.2">
      <c r="B920" s="311"/>
      <c r="C920" s="44"/>
      <c r="D920" s="45"/>
      <c r="E920" s="358"/>
      <c r="F920" s="358"/>
      <c r="G920" s="358"/>
      <c r="H920" s="358"/>
      <c r="I920" s="358"/>
      <c r="J920" s="45"/>
      <c r="K920" s="45"/>
    </row>
    <row r="921" spans="2:11" x14ac:dyDescent="0.2">
      <c r="D921" s="22"/>
    </row>
    <row r="922" spans="2:11" ht="26.1" customHeight="1" x14ac:dyDescent="0.2">
      <c r="B922" s="311"/>
      <c r="C922" s="44"/>
      <c r="D922" s="45"/>
      <c r="E922" s="358"/>
      <c r="F922" s="358"/>
      <c r="G922" s="358"/>
      <c r="H922" s="358"/>
      <c r="I922" s="358"/>
      <c r="J922" s="45"/>
      <c r="K922" s="45"/>
    </row>
    <row r="923" spans="2:11" x14ac:dyDescent="0.2">
      <c r="D923" s="22"/>
    </row>
    <row r="924" spans="2:11" ht="26.1" customHeight="1" x14ac:dyDescent="0.2">
      <c r="B924" s="311"/>
      <c r="C924" s="44"/>
      <c r="D924" s="45"/>
      <c r="E924" s="358"/>
      <c r="F924" s="358"/>
      <c r="G924" s="358"/>
      <c r="H924" s="358"/>
      <c r="I924" s="358"/>
      <c r="J924" s="45"/>
      <c r="K924" s="45"/>
    </row>
    <row r="925" spans="2:11" x14ac:dyDescent="0.2">
      <c r="D925" s="22"/>
    </row>
    <row r="926" spans="2:11" ht="26.1" customHeight="1" x14ac:dyDescent="0.2">
      <c r="B926" s="311"/>
      <c r="C926" s="44"/>
      <c r="D926" s="45"/>
      <c r="E926" s="358"/>
      <c r="F926" s="358"/>
      <c r="G926" s="358"/>
      <c r="H926" s="358"/>
      <c r="I926" s="358"/>
      <c r="J926" s="45"/>
      <c r="K926" s="45"/>
    </row>
    <row r="927" spans="2:11" x14ac:dyDescent="0.2">
      <c r="D927" s="22"/>
    </row>
    <row r="928" spans="2:11" ht="26.1" customHeight="1" x14ac:dyDescent="0.2">
      <c r="B928" s="311"/>
      <c r="C928" s="44"/>
      <c r="D928" s="45"/>
      <c r="E928" s="358"/>
      <c r="F928" s="358"/>
      <c r="G928" s="358"/>
      <c r="H928" s="358"/>
      <c r="I928" s="358"/>
      <c r="J928" s="45"/>
      <c r="K928" s="45"/>
    </row>
    <row r="929" spans="2:11" x14ac:dyDescent="0.2">
      <c r="D929" s="22"/>
    </row>
    <row r="930" spans="2:11" x14ac:dyDescent="0.2">
      <c r="B930" s="311"/>
      <c r="C930" s="44"/>
      <c r="D930" s="45"/>
      <c r="E930" s="358"/>
      <c r="F930" s="358"/>
      <c r="G930" s="358"/>
      <c r="H930" s="358"/>
      <c r="I930" s="358"/>
      <c r="J930" s="45"/>
      <c r="K930" s="45"/>
    </row>
    <row r="932" spans="2:11" x14ac:dyDescent="0.2">
      <c r="B932" s="311"/>
      <c r="C932" s="44"/>
      <c r="D932" s="45"/>
      <c r="E932" s="358"/>
      <c r="F932" s="358"/>
      <c r="G932" s="358"/>
      <c r="H932" s="358"/>
      <c r="I932" s="358"/>
      <c r="J932" s="45"/>
      <c r="K932" s="45"/>
    </row>
    <row r="934" spans="2:11" ht="26.1" customHeight="1" x14ac:dyDescent="0.2">
      <c r="B934" s="311"/>
      <c r="C934" s="44"/>
      <c r="D934" s="45"/>
      <c r="E934" s="358"/>
      <c r="F934" s="358"/>
      <c r="G934" s="358"/>
      <c r="H934" s="358"/>
      <c r="I934" s="358"/>
      <c r="J934" s="45"/>
      <c r="K934" s="45"/>
    </row>
    <row r="935" spans="2:11" x14ac:dyDescent="0.2">
      <c r="D935" s="22"/>
    </row>
    <row r="936" spans="2:11" ht="26.1" customHeight="1" x14ac:dyDescent="0.2">
      <c r="B936" s="311"/>
      <c r="C936" s="44"/>
      <c r="D936" s="45"/>
      <c r="E936" s="358"/>
      <c r="F936" s="358"/>
      <c r="G936" s="358"/>
      <c r="H936" s="358"/>
      <c r="I936" s="358"/>
      <c r="J936" s="45"/>
      <c r="K936" s="45"/>
    </row>
    <row r="937" spans="2:11" x14ac:dyDescent="0.2">
      <c r="D937" s="22"/>
    </row>
    <row r="938" spans="2:11" ht="26.1" customHeight="1" x14ac:dyDescent="0.2">
      <c r="B938" s="311"/>
      <c r="C938" s="44"/>
      <c r="D938" s="45"/>
      <c r="E938" s="358"/>
      <c r="F938" s="358"/>
      <c r="G938" s="358"/>
      <c r="H938" s="358"/>
      <c r="I938" s="358"/>
      <c r="J938" s="45"/>
      <c r="K938" s="45"/>
    </row>
    <row r="939" spans="2:11" x14ac:dyDescent="0.2">
      <c r="D939" s="22"/>
    </row>
    <row r="940" spans="2:11" ht="26.1" customHeight="1" x14ac:dyDescent="0.2">
      <c r="B940" s="311"/>
      <c r="C940" s="44"/>
      <c r="D940" s="45"/>
      <c r="E940" s="358"/>
      <c r="F940" s="358"/>
      <c r="G940" s="358"/>
      <c r="H940" s="358"/>
      <c r="I940" s="358"/>
      <c r="J940" s="45"/>
      <c r="K940" s="45"/>
    </row>
    <row r="941" spans="2:11" x14ac:dyDescent="0.2">
      <c r="D941" s="22"/>
    </row>
    <row r="942" spans="2:11" ht="26.1" customHeight="1" x14ac:dyDescent="0.2">
      <c r="B942" s="311"/>
      <c r="C942" s="44"/>
      <c r="D942" s="45"/>
      <c r="E942" s="358"/>
      <c r="F942" s="358"/>
      <c r="G942" s="358"/>
      <c r="H942" s="358"/>
      <c r="I942" s="358"/>
      <c r="J942" s="45"/>
      <c r="K942" s="45"/>
    </row>
    <row r="943" spans="2:11" x14ac:dyDescent="0.2">
      <c r="D943" s="22"/>
    </row>
    <row r="944" spans="2:11" x14ac:dyDescent="0.2">
      <c r="B944" s="311"/>
      <c r="C944" s="44"/>
      <c r="D944" s="45"/>
      <c r="E944" s="358"/>
      <c r="F944" s="358"/>
      <c r="G944" s="358"/>
      <c r="H944" s="358"/>
      <c r="I944" s="358"/>
      <c r="J944" s="45"/>
      <c r="K944" s="45"/>
    </row>
    <row r="946" spans="2:11" x14ac:dyDescent="0.2">
      <c r="B946" s="311"/>
      <c r="C946" s="44"/>
      <c r="D946" s="45"/>
      <c r="E946" s="358"/>
      <c r="F946" s="358"/>
      <c r="G946" s="358"/>
      <c r="H946" s="358"/>
      <c r="I946" s="358"/>
      <c r="J946" s="45"/>
      <c r="K946" s="45"/>
    </row>
    <row r="948" spans="2:11" x14ac:dyDescent="0.2">
      <c r="B948" s="311"/>
      <c r="C948" s="44"/>
      <c r="D948" s="45"/>
      <c r="E948" s="358"/>
      <c r="F948" s="358"/>
      <c r="G948" s="358"/>
      <c r="H948" s="358"/>
      <c r="I948" s="358"/>
      <c r="J948" s="45"/>
      <c r="K948" s="45"/>
    </row>
    <row r="950" spans="2:11" x14ac:dyDescent="0.2">
      <c r="B950" s="311"/>
      <c r="C950" s="44"/>
      <c r="D950" s="45"/>
      <c r="E950" s="358"/>
      <c r="F950" s="358"/>
      <c r="G950" s="358"/>
      <c r="H950" s="358"/>
      <c r="I950" s="358"/>
      <c r="J950" s="45"/>
      <c r="K950" s="45"/>
    </row>
    <row r="952" spans="2:11" x14ac:dyDescent="0.2">
      <c r="B952" s="311"/>
      <c r="C952" s="44"/>
      <c r="D952" s="45"/>
      <c r="E952" s="358"/>
      <c r="F952" s="358"/>
      <c r="G952" s="358"/>
      <c r="H952" s="358"/>
      <c r="I952" s="358"/>
      <c r="J952" s="45"/>
      <c r="K952" s="45"/>
    </row>
    <row r="954" spans="2:11" ht="26.1" customHeight="1" x14ac:dyDescent="0.2">
      <c r="B954" s="311"/>
      <c r="C954" s="44"/>
      <c r="D954" s="45"/>
      <c r="E954" s="358"/>
      <c r="F954" s="358"/>
      <c r="G954" s="358"/>
      <c r="H954" s="358"/>
      <c r="I954" s="358"/>
      <c r="J954" s="45"/>
      <c r="K954" s="45"/>
    </row>
    <row r="955" spans="2:11" x14ac:dyDescent="0.2">
      <c r="D955" s="22"/>
    </row>
    <row r="956" spans="2:11" ht="26.1" customHeight="1" x14ac:dyDescent="0.2">
      <c r="B956" s="311"/>
      <c r="C956" s="44"/>
      <c r="D956" s="45"/>
      <c r="E956" s="358"/>
      <c r="F956" s="358"/>
      <c r="G956" s="358"/>
      <c r="H956" s="358"/>
      <c r="I956" s="358"/>
      <c r="J956" s="45"/>
      <c r="K956" s="45"/>
    </row>
    <row r="957" spans="2:11" x14ac:dyDescent="0.2">
      <c r="D957" s="22"/>
    </row>
    <row r="958" spans="2:11" ht="26.1" customHeight="1" x14ac:dyDescent="0.2">
      <c r="B958" s="311"/>
      <c r="C958" s="44"/>
      <c r="D958" s="45"/>
      <c r="E958" s="358"/>
      <c r="F958" s="358"/>
      <c r="G958" s="358"/>
      <c r="H958" s="358"/>
      <c r="I958" s="358"/>
      <c r="J958" s="45"/>
      <c r="K958" s="45"/>
    </row>
    <row r="959" spans="2:11" x14ac:dyDescent="0.2">
      <c r="D959" s="22"/>
    </row>
    <row r="960" spans="2:11" x14ac:dyDescent="0.2">
      <c r="B960" s="311"/>
      <c r="C960" s="44"/>
      <c r="D960" s="45"/>
      <c r="E960" s="358"/>
      <c r="F960" s="358"/>
      <c r="G960" s="358"/>
      <c r="H960" s="358"/>
      <c r="I960" s="358"/>
      <c r="J960" s="45"/>
      <c r="K960" s="45"/>
    </row>
    <row r="962" spans="2:11" x14ac:dyDescent="0.2">
      <c r="B962" s="311"/>
      <c r="C962" s="44"/>
      <c r="D962" s="45"/>
      <c r="E962" s="358"/>
      <c r="F962" s="358"/>
      <c r="G962" s="358"/>
      <c r="H962" s="358"/>
      <c r="I962" s="358"/>
      <c r="J962" s="45"/>
      <c r="K962" s="45"/>
    </row>
    <row r="964" spans="2:11" x14ac:dyDescent="0.2">
      <c r="B964" s="311"/>
      <c r="C964" s="44"/>
      <c r="D964" s="45"/>
      <c r="E964" s="358"/>
      <c r="F964" s="358"/>
      <c r="G964" s="358"/>
      <c r="H964" s="358"/>
      <c r="I964" s="358"/>
      <c r="J964" s="45"/>
      <c r="K964" s="45"/>
    </row>
    <row r="966" spans="2:11" ht="26.1" customHeight="1" x14ac:dyDescent="0.2">
      <c r="B966" s="311"/>
      <c r="C966" s="44"/>
      <c r="D966" s="45"/>
      <c r="E966" s="358"/>
      <c r="F966" s="358"/>
      <c r="G966" s="358"/>
      <c r="H966" s="358"/>
      <c r="I966" s="358"/>
      <c r="J966" s="45"/>
      <c r="K966" s="45"/>
    </row>
    <row r="967" spans="2:11" x14ac:dyDescent="0.2">
      <c r="D967" s="22"/>
    </row>
    <row r="968" spans="2:11" ht="26.1" customHeight="1" x14ac:dyDescent="0.2">
      <c r="B968" s="311"/>
      <c r="C968" s="44"/>
      <c r="D968" s="45"/>
      <c r="E968" s="358"/>
      <c r="F968" s="358"/>
      <c r="G968" s="358"/>
      <c r="H968" s="358"/>
      <c r="I968" s="358"/>
      <c r="J968" s="45"/>
      <c r="K968" s="45"/>
    </row>
    <row r="969" spans="2:11" x14ac:dyDescent="0.2">
      <c r="D969" s="22"/>
    </row>
    <row r="970" spans="2:11" x14ac:dyDescent="0.2">
      <c r="B970" s="311"/>
      <c r="C970" s="44"/>
      <c r="D970" s="45"/>
      <c r="E970" s="358"/>
      <c r="F970" s="358"/>
      <c r="G970" s="358"/>
      <c r="H970" s="358"/>
      <c r="I970" s="358"/>
      <c r="J970" s="45"/>
      <c r="K970" s="45"/>
    </row>
    <row r="972" spans="2:11" x14ac:dyDescent="0.2">
      <c r="B972" s="311"/>
      <c r="C972" s="44"/>
      <c r="D972" s="45"/>
      <c r="E972" s="358"/>
      <c r="F972" s="358"/>
      <c r="G972" s="358"/>
      <c r="H972" s="358"/>
      <c r="I972" s="358"/>
      <c r="J972" s="45"/>
      <c r="K972" s="45"/>
    </row>
    <row r="974" spans="2:11" x14ac:dyDescent="0.2">
      <c r="B974" s="311"/>
      <c r="C974" s="44"/>
      <c r="D974" s="45"/>
      <c r="E974" s="358"/>
      <c r="F974" s="358"/>
      <c r="G974" s="358"/>
      <c r="H974" s="358"/>
      <c r="I974" s="358"/>
      <c r="J974" s="45"/>
      <c r="K974" s="45"/>
    </row>
    <row r="976" spans="2:11" x14ac:dyDescent="0.2">
      <c r="B976" s="311"/>
      <c r="C976" s="44"/>
      <c r="D976" s="45"/>
      <c r="E976" s="358"/>
      <c r="F976" s="358"/>
      <c r="G976" s="358"/>
      <c r="H976" s="358"/>
      <c r="I976" s="358"/>
      <c r="J976" s="45"/>
      <c r="K976" s="45"/>
    </row>
    <row r="978" spans="2:11" x14ac:dyDescent="0.2">
      <c r="B978" s="311"/>
      <c r="C978" s="44"/>
      <c r="D978" s="45"/>
      <c r="E978" s="358"/>
      <c r="F978" s="358"/>
      <c r="G978" s="358"/>
      <c r="H978" s="358"/>
      <c r="I978" s="358"/>
      <c r="J978" s="45"/>
      <c r="K978" s="45"/>
    </row>
    <row r="980" spans="2:11" x14ac:dyDescent="0.2">
      <c r="B980" s="311"/>
      <c r="C980" s="44"/>
      <c r="D980" s="45"/>
      <c r="E980" s="358"/>
      <c r="F980" s="358"/>
      <c r="G980" s="358"/>
      <c r="H980" s="358"/>
      <c r="I980" s="358"/>
      <c r="J980" s="45"/>
      <c r="K980" s="45"/>
    </row>
    <row r="982" spans="2:11" x14ac:dyDescent="0.2">
      <c r="B982" s="311"/>
      <c r="C982" s="44"/>
      <c r="D982" s="45"/>
      <c r="E982" s="358"/>
      <c r="F982" s="358"/>
      <c r="G982" s="358"/>
      <c r="H982" s="358"/>
      <c r="I982" s="358"/>
      <c r="J982" s="45"/>
      <c r="K982" s="45"/>
    </row>
    <row r="984" spans="2:11" x14ac:dyDescent="0.2">
      <c r="B984" s="311"/>
      <c r="C984" s="44"/>
      <c r="D984" s="45"/>
      <c r="E984" s="358"/>
      <c r="F984" s="358"/>
      <c r="G984" s="358"/>
      <c r="H984" s="358"/>
      <c r="I984" s="358"/>
      <c r="J984" s="45"/>
      <c r="K984" s="45"/>
    </row>
    <row r="986" spans="2:11" x14ac:dyDescent="0.2">
      <c r="B986" s="311"/>
      <c r="C986" s="44"/>
      <c r="D986" s="45"/>
      <c r="E986" s="358"/>
      <c r="F986" s="358"/>
      <c r="G986" s="358"/>
      <c r="H986" s="358"/>
      <c r="I986" s="358"/>
      <c r="J986" s="45"/>
      <c r="K986" s="45"/>
    </row>
    <row r="988" spans="2:11" x14ac:dyDescent="0.2">
      <c r="B988" s="311"/>
      <c r="C988" s="44"/>
      <c r="D988" s="45"/>
      <c r="E988" s="358"/>
      <c r="F988" s="358"/>
      <c r="G988" s="358"/>
      <c r="H988" s="358"/>
      <c r="I988" s="358"/>
      <c r="J988" s="45"/>
      <c r="K988" s="45"/>
    </row>
    <row r="990" spans="2:11" x14ac:dyDescent="0.2">
      <c r="B990" s="311"/>
      <c r="C990" s="44"/>
      <c r="D990" s="45"/>
      <c r="E990" s="358"/>
      <c r="F990" s="358"/>
      <c r="G990" s="358"/>
      <c r="H990" s="358"/>
      <c r="I990" s="358"/>
      <c r="J990" s="45"/>
      <c r="K990" s="45"/>
    </row>
    <row r="992" spans="2:11" x14ac:dyDescent="0.2">
      <c r="B992" s="311"/>
      <c r="C992" s="44"/>
      <c r="D992" s="45"/>
      <c r="E992" s="358"/>
      <c r="F992" s="358"/>
      <c r="G992" s="358"/>
      <c r="H992" s="358"/>
      <c r="I992" s="358"/>
      <c r="J992" s="45"/>
      <c r="K992" s="45"/>
    </row>
    <row r="994" spans="2:11" x14ac:dyDescent="0.2">
      <c r="B994" s="311"/>
      <c r="C994" s="44"/>
      <c r="D994" s="45"/>
      <c r="E994" s="358"/>
      <c r="F994" s="358"/>
      <c r="G994" s="358"/>
      <c r="H994" s="358"/>
      <c r="I994" s="358"/>
      <c r="J994" s="45"/>
      <c r="K994" s="45"/>
    </row>
    <row r="996" spans="2:11" x14ac:dyDescent="0.2">
      <c r="B996" s="311"/>
      <c r="C996" s="44"/>
      <c r="D996" s="45"/>
      <c r="E996" s="358"/>
      <c r="F996" s="358"/>
      <c r="G996" s="358"/>
      <c r="H996" s="358"/>
      <c r="I996" s="358"/>
      <c r="J996" s="45"/>
      <c r="K996" s="45"/>
    </row>
    <row r="998" spans="2:11" x14ac:dyDescent="0.2">
      <c r="B998" s="311"/>
      <c r="C998" s="44"/>
      <c r="D998" s="45"/>
      <c r="E998" s="358"/>
      <c r="F998" s="358"/>
      <c r="G998" s="358"/>
      <c r="H998" s="358"/>
      <c r="I998" s="358"/>
      <c r="J998" s="45"/>
      <c r="K998" s="45"/>
    </row>
    <row r="1000" spans="2:11" x14ac:dyDescent="0.2">
      <c r="B1000" s="311"/>
      <c r="C1000" s="44"/>
      <c r="D1000" s="45"/>
      <c r="E1000" s="358"/>
      <c r="F1000" s="358"/>
      <c r="G1000" s="358"/>
      <c r="H1000" s="358"/>
      <c r="I1000" s="358"/>
      <c r="J1000" s="45"/>
      <c r="K1000" s="45"/>
    </row>
    <row r="1002" spans="2:11" x14ac:dyDescent="0.2">
      <c r="B1002" s="311"/>
      <c r="C1002" s="44"/>
      <c r="D1002" s="45"/>
      <c r="E1002" s="358"/>
      <c r="F1002" s="358"/>
      <c r="G1002" s="358"/>
      <c r="H1002" s="358"/>
      <c r="I1002" s="358"/>
      <c r="J1002" s="45"/>
      <c r="K1002" s="45"/>
    </row>
    <row r="1004" spans="2:11" x14ac:dyDescent="0.2">
      <c r="B1004" s="311"/>
      <c r="C1004" s="44"/>
      <c r="D1004" s="45"/>
      <c r="E1004" s="358"/>
      <c r="F1004" s="358"/>
      <c r="G1004" s="358"/>
      <c r="H1004" s="358"/>
      <c r="I1004" s="358"/>
      <c r="J1004" s="45"/>
      <c r="K1004" s="45"/>
    </row>
    <row r="1006" spans="2:11" x14ac:dyDescent="0.2">
      <c r="B1006" s="311"/>
      <c r="C1006" s="44"/>
      <c r="D1006" s="45"/>
      <c r="E1006" s="358"/>
      <c r="F1006" s="358"/>
      <c r="G1006" s="358"/>
      <c r="H1006" s="358"/>
      <c r="I1006" s="358"/>
      <c r="J1006" s="45"/>
      <c r="K1006" s="45"/>
    </row>
    <row r="1008" spans="2:11" x14ac:dyDescent="0.2">
      <c r="B1008" s="311"/>
      <c r="C1008" s="44"/>
      <c r="D1008" s="45"/>
      <c r="E1008" s="358"/>
      <c r="F1008" s="358"/>
      <c r="G1008" s="358"/>
      <c r="H1008" s="358"/>
      <c r="I1008" s="358"/>
      <c r="J1008" s="45"/>
      <c r="K1008" s="45"/>
    </row>
    <row r="1010" spans="2:11" x14ac:dyDescent="0.2">
      <c r="B1010" s="311"/>
      <c r="C1010" s="44"/>
      <c r="D1010" s="45"/>
      <c r="E1010" s="358"/>
      <c r="F1010" s="358"/>
      <c r="G1010" s="358"/>
      <c r="H1010" s="358"/>
      <c r="I1010" s="358"/>
      <c r="J1010" s="45"/>
      <c r="K1010" s="45"/>
    </row>
    <row r="1012" spans="2:11" x14ac:dyDescent="0.2">
      <c r="B1012" s="311"/>
      <c r="C1012" s="44"/>
      <c r="D1012" s="45"/>
      <c r="E1012" s="358"/>
      <c r="F1012" s="358"/>
      <c r="G1012" s="358"/>
      <c r="H1012" s="358"/>
      <c r="I1012" s="358"/>
      <c r="J1012" s="45"/>
      <c r="K1012" s="45"/>
    </row>
    <row r="1014" spans="2:11" x14ac:dyDescent="0.2">
      <c r="B1014" s="311"/>
      <c r="C1014" s="44"/>
      <c r="D1014" s="45"/>
      <c r="E1014" s="358"/>
      <c r="F1014" s="358"/>
      <c r="G1014" s="358"/>
      <c r="H1014" s="358"/>
      <c r="I1014" s="358"/>
      <c r="J1014" s="45"/>
      <c r="K1014" s="45"/>
    </row>
    <row r="1016" spans="2:11" ht="26.1" customHeight="1" x14ac:dyDescent="0.2">
      <c r="B1016" s="311"/>
      <c r="C1016" s="44"/>
      <c r="D1016" s="45"/>
      <c r="E1016" s="358"/>
      <c r="F1016" s="358"/>
      <c r="G1016" s="358"/>
      <c r="H1016" s="358"/>
      <c r="I1016" s="358"/>
      <c r="J1016" s="45"/>
      <c r="K1016" s="45"/>
    </row>
    <row r="1017" spans="2:11" x14ac:dyDescent="0.2">
      <c r="D1017" s="22"/>
    </row>
    <row r="1018" spans="2:11" ht="26.1" customHeight="1" x14ac:dyDescent="0.2">
      <c r="B1018" s="311"/>
      <c r="C1018" s="44"/>
      <c r="D1018" s="45"/>
      <c r="E1018" s="358"/>
      <c r="F1018" s="358"/>
      <c r="G1018" s="358"/>
      <c r="H1018" s="358"/>
      <c r="I1018" s="358"/>
      <c r="J1018" s="45"/>
      <c r="K1018" s="45"/>
    </row>
    <row r="1019" spans="2:11" x14ac:dyDescent="0.2">
      <c r="D1019" s="22"/>
    </row>
    <row r="1020" spans="2:11" ht="26.1" customHeight="1" x14ac:dyDescent="0.2">
      <c r="B1020" s="311"/>
      <c r="C1020" s="44"/>
      <c r="D1020" s="45"/>
      <c r="E1020" s="358"/>
      <c r="F1020" s="358"/>
      <c r="G1020" s="358"/>
      <c r="H1020" s="358"/>
      <c r="I1020" s="358"/>
      <c r="J1020" s="45"/>
      <c r="K1020" s="45"/>
    </row>
    <row r="1021" spans="2:11" x14ac:dyDescent="0.2">
      <c r="D1021" s="22"/>
    </row>
    <row r="1022" spans="2:11" ht="26.1" customHeight="1" x14ac:dyDescent="0.2">
      <c r="B1022" s="311"/>
      <c r="C1022" s="44"/>
      <c r="D1022" s="45"/>
      <c r="E1022" s="358"/>
      <c r="F1022" s="358"/>
      <c r="G1022" s="358"/>
      <c r="H1022" s="358"/>
      <c r="I1022" s="358"/>
      <c r="J1022" s="45"/>
      <c r="K1022" s="45"/>
    </row>
    <row r="1023" spans="2:11" x14ac:dyDescent="0.2">
      <c r="D1023" s="22"/>
    </row>
    <row r="1024" spans="2:11" ht="26.1" customHeight="1" x14ac:dyDescent="0.2">
      <c r="B1024" s="311"/>
      <c r="C1024" s="44"/>
      <c r="D1024" s="45"/>
      <c r="E1024" s="358"/>
      <c r="F1024" s="358"/>
      <c r="G1024" s="358"/>
      <c r="H1024" s="358"/>
      <c r="I1024" s="358"/>
      <c r="J1024" s="45"/>
      <c r="K1024" s="45"/>
    </row>
    <row r="1025" spans="2:11" x14ac:dyDescent="0.2">
      <c r="D1025" s="22"/>
    </row>
    <row r="1026" spans="2:11" x14ac:dyDescent="0.2">
      <c r="B1026" s="311"/>
      <c r="C1026" s="44"/>
      <c r="D1026" s="45"/>
      <c r="E1026" s="358"/>
      <c r="F1026" s="358"/>
      <c r="G1026" s="358"/>
      <c r="H1026" s="358"/>
      <c r="I1026" s="358"/>
      <c r="J1026" s="45"/>
      <c r="K1026" s="45"/>
    </row>
    <row r="1028" spans="2:11" x14ac:dyDescent="0.2">
      <c r="B1028" s="311"/>
      <c r="C1028" s="44"/>
      <c r="D1028" s="45"/>
      <c r="E1028" s="358"/>
      <c r="F1028" s="358"/>
      <c r="G1028" s="358"/>
      <c r="H1028" s="358"/>
      <c r="I1028" s="358"/>
      <c r="J1028" s="45"/>
      <c r="K1028" s="45"/>
    </row>
    <row r="1030" spans="2:11" x14ac:dyDescent="0.2">
      <c r="B1030" s="311"/>
      <c r="C1030" s="44"/>
      <c r="D1030" s="45"/>
      <c r="E1030" s="358"/>
      <c r="F1030" s="358"/>
      <c r="G1030" s="358"/>
      <c r="H1030" s="358"/>
      <c r="I1030" s="358"/>
      <c r="J1030" s="45"/>
      <c r="K1030" s="45"/>
    </row>
    <row r="1032" spans="2:11" x14ac:dyDescent="0.2">
      <c r="B1032" s="311"/>
      <c r="C1032" s="44"/>
      <c r="D1032" s="45"/>
      <c r="E1032" s="358"/>
      <c r="F1032" s="358"/>
      <c r="G1032" s="358"/>
      <c r="H1032" s="358"/>
      <c r="I1032" s="358"/>
      <c r="J1032" s="45"/>
      <c r="K1032" s="45"/>
    </row>
    <row r="1034" spans="2:11" x14ac:dyDescent="0.2">
      <c r="B1034" s="311"/>
      <c r="C1034" s="44"/>
      <c r="D1034" s="45"/>
      <c r="E1034" s="358"/>
      <c r="F1034" s="358"/>
      <c r="G1034" s="358"/>
      <c r="H1034" s="358"/>
      <c r="I1034" s="358"/>
      <c r="J1034" s="45"/>
      <c r="K1034" s="45"/>
    </row>
    <row r="1036" spans="2:11" x14ac:dyDescent="0.2">
      <c r="B1036" s="311"/>
      <c r="C1036" s="44"/>
      <c r="D1036" s="45"/>
      <c r="E1036" s="358"/>
      <c r="F1036" s="358"/>
      <c r="G1036" s="358"/>
      <c r="H1036" s="358"/>
      <c r="I1036" s="358"/>
      <c r="J1036" s="45"/>
      <c r="K1036" s="45"/>
    </row>
    <row r="1038" spans="2:11" x14ac:dyDescent="0.2">
      <c r="B1038" s="311"/>
      <c r="C1038" s="44"/>
      <c r="D1038" s="45"/>
      <c r="E1038" s="358"/>
      <c r="F1038" s="358"/>
      <c r="G1038" s="358"/>
      <c r="H1038" s="358"/>
      <c r="I1038" s="358"/>
      <c r="J1038" s="45"/>
      <c r="K1038" s="45"/>
    </row>
    <row r="1040" spans="2:11" x14ac:dyDescent="0.2">
      <c r="D1040" s="22"/>
    </row>
    <row r="1041" spans="2:11" ht="26.1" customHeight="1" x14ac:dyDescent="0.2">
      <c r="B1041" s="311"/>
      <c r="C1041" s="44"/>
      <c r="D1041" s="45"/>
      <c r="E1041" s="358"/>
      <c r="F1041" s="358"/>
      <c r="G1041" s="358"/>
      <c r="H1041" s="358"/>
      <c r="I1041" s="358"/>
      <c r="J1041" s="45"/>
      <c r="K1041" s="45"/>
    </row>
    <row r="1042" spans="2:11" x14ac:dyDescent="0.2">
      <c r="D1042" s="22"/>
    </row>
    <row r="1043" spans="2:11" x14ac:dyDescent="0.2">
      <c r="B1043" s="311"/>
      <c r="C1043" s="44"/>
      <c r="D1043" s="45"/>
      <c r="E1043" s="358"/>
      <c r="F1043" s="358"/>
      <c r="G1043" s="358"/>
      <c r="H1043" s="358"/>
      <c r="I1043" s="358"/>
      <c r="J1043" s="45"/>
      <c r="K1043" s="45"/>
    </row>
    <row r="1045" spans="2:11" x14ac:dyDescent="0.2">
      <c r="D1045" s="22"/>
      <c r="F1045" s="46"/>
    </row>
    <row r="1046" spans="2:11" x14ac:dyDescent="0.2">
      <c r="D1046" s="22"/>
    </row>
    <row r="1047" spans="2:11" x14ac:dyDescent="0.2">
      <c r="B1047" s="311"/>
      <c r="C1047" s="44"/>
      <c r="D1047" s="45"/>
      <c r="E1047" s="311"/>
    </row>
    <row r="1048" spans="2:11" x14ac:dyDescent="0.2">
      <c r="D1048" s="22"/>
      <c r="F1048" s="311"/>
      <c r="G1048" s="311"/>
    </row>
    <row r="1049" spans="2:11" x14ac:dyDescent="0.2">
      <c r="B1049" s="311"/>
      <c r="C1049" s="44"/>
      <c r="D1049" s="45"/>
      <c r="E1049" s="311"/>
      <c r="H1049" s="311"/>
      <c r="I1049" s="311"/>
      <c r="J1049" s="45"/>
      <c r="K1049" s="45"/>
    </row>
    <row r="1050" spans="2:11" ht="26.1" customHeight="1" x14ac:dyDescent="0.2">
      <c r="D1050" s="22"/>
      <c r="F1050" s="311"/>
      <c r="G1050" s="311"/>
    </row>
    <row r="1051" spans="2:11" x14ac:dyDescent="0.2">
      <c r="B1051" s="311"/>
      <c r="C1051" s="44"/>
      <c r="D1051" s="45"/>
      <c r="E1051" s="311"/>
      <c r="F1051" s="46"/>
      <c r="H1051" s="311"/>
      <c r="I1051" s="311"/>
      <c r="J1051" s="45"/>
      <c r="K1051" s="45"/>
    </row>
    <row r="1052" spans="2:11" ht="26.1" customHeight="1" x14ac:dyDescent="0.2">
      <c r="D1052" s="22"/>
    </row>
    <row r="1053" spans="2:11" x14ac:dyDescent="0.2">
      <c r="B1053" s="311"/>
      <c r="C1053" s="44"/>
      <c r="D1053" s="45"/>
      <c r="E1053" s="311"/>
      <c r="F1053" s="46"/>
    </row>
    <row r="1054" spans="2:11" x14ac:dyDescent="0.2">
      <c r="D1054" s="22"/>
      <c r="F1054" s="46"/>
    </row>
    <row r="1055" spans="2:11" x14ac:dyDescent="0.2">
      <c r="B1055" s="311"/>
      <c r="C1055" s="44"/>
      <c r="D1055" s="45"/>
      <c r="E1055" s="311"/>
    </row>
    <row r="1056" spans="2:11" x14ac:dyDescent="0.2">
      <c r="D1056" s="22"/>
      <c r="F1056" s="311"/>
    </row>
    <row r="1057" spans="2:11" x14ac:dyDescent="0.2">
      <c r="B1057" s="311"/>
      <c r="C1057" s="44"/>
      <c r="D1057" s="45"/>
      <c r="E1057" s="311"/>
      <c r="G1057" s="311"/>
    </row>
    <row r="1058" spans="2:11" x14ac:dyDescent="0.2">
      <c r="D1058" s="22"/>
      <c r="F1058" s="311"/>
      <c r="H1058" s="311"/>
      <c r="I1058" s="311"/>
      <c r="J1058" s="45"/>
      <c r="K1058" s="45"/>
    </row>
    <row r="1059" spans="2:11" ht="26.1" customHeight="1" x14ac:dyDescent="0.2">
      <c r="B1059" s="311"/>
      <c r="C1059" s="44"/>
      <c r="D1059" s="45"/>
      <c r="E1059" s="311"/>
      <c r="G1059" s="311"/>
      <c r="H1059" s="46"/>
    </row>
    <row r="1060" spans="2:11" x14ac:dyDescent="0.2">
      <c r="D1060" s="22"/>
      <c r="F1060" s="311"/>
      <c r="G1060" s="46"/>
    </row>
    <row r="1061" spans="2:11" x14ac:dyDescent="0.2">
      <c r="B1061" s="311"/>
      <c r="C1061" s="44"/>
      <c r="D1061" s="45"/>
      <c r="E1061" s="311"/>
      <c r="H1061" s="311"/>
      <c r="I1061" s="311"/>
      <c r="J1061" s="45"/>
      <c r="K1061" s="45"/>
    </row>
    <row r="1062" spans="2:11" ht="26.1" customHeight="1" x14ac:dyDescent="0.2">
      <c r="D1062" s="22"/>
      <c r="F1062" s="311"/>
      <c r="G1062" s="311"/>
    </row>
    <row r="1063" spans="2:11" x14ac:dyDescent="0.2">
      <c r="D1063" s="22"/>
    </row>
    <row r="1064" spans="2:11" x14ac:dyDescent="0.2">
      <c r="D1064" s="22"/>
      <c r="F1064" s="311"/>
      <c r="G1064" s="311"/>
      <c r="H1064" s="311"/>
      <c r="I1064" s="311"/>
      <c r="J1064" s="45"/>
      <c r="K1064" s="45"/>
    </row>
    <row r="1065" spans="2:11" ht="26.1" customHeight="1" x14ac:dyDescent="0.2">
      <c r="G1065" s="46"/>
      <c r="H1065" s="46"/>
    </row>
    <row r="1067" spans="2:11" x14ac:dyDescent="0.2">
      <c r="G1067" s="311"/>
      <c r="H1067" s="311"/>
      <c r="I1067" s="311"/>
      <c r="J1067" s="45"/>
      <c r="K1067" s="45"/>
    </row>
    <row r="1068" spans="2:11" ht="26.1" customHeight="1" x14ac:dyDescent="0.2">
      <c r="G1068" s="46"/>
    </row>
    <row r="1070" spans="2:11" x14ac:dyDescent="0.2">
      <c r="G1070" s="46"/>
      <c r="H1070" s="311"/>
      <c r="I1070" s="311"/>
      <c r="J1070" s="45"/>
      <c r="K1070" s="45"/>
    </row>
    <row r="1071" spans="2:11" ht="26.1" customHeight="1" x14ac:dyDescent="0.2"/>
    <row r="1075" spans="10:10" x14ac:dyDescent="0.2">
      <c r="J1075" s="46"/>
    </row>
    <row r="1076" spans="10:10" x14ac:dyDescent="0.2">
      <c r="J1076" s="46"/>
    </row>
  </sheetData>
  <sheetProtection algorithmName="SHA-512" hashValue="W/LDST724kAMaupZ0eoOg8DmmhGVlQW04nNpRCYJCywtTShwZ77zCbFqQTC3mg4ijmB+cs77rUBT7m6BZ7Jddw==" saltValue="o2YnGAvFD0TsGGVIpFdsBA==" spinCount="100000" sheet="1" objects="1" scenarios="1"/>
  <mergeCells count="71">
    <mergeCell ref="E904:I904"/>
    <mergeCell ref="E914:I914"/>
    <mergeCell ref="E912:I912"/>
    <mergeCell ref="E910:I910"/>
    <mergeCell ref="E908:I908"/>
    <mergeCell ref="E906:I906"/>
    <mergeCell ref="E924:I924"/>
    <mergeCell ref="E922:I922"/>
    <mergeCell ref="E920:I920"/>
    <mergeCell ref="E918:I918"/>
    <mergeCell ref="E916:I916"/>
    <mergeCell ref="E934:I934"/>
    <mergeCell ref="E932:I932"/>
    <mergeCell ref="E930:I930"/>
    <mergeCell ref="E928:I928"/>
    <mergeCell ref="E926:I926"/>
    <mergeCell ref="E944:I944"/>
    <mergeCell ref="E942:I942"/>
    <mergeCell ref="E940:I940"/>
    <mergeCell ref="E938:I938"/>
    <mergeCell ref="E936:I936"/>
    <mergeCell ref="E954:I954"/>
    <mergeCell ref="E952:I952"/>
    <mergeCell ref="E950:I950"/>
    <mergeCell ref="E948:I948"/>
    <mergeCell ref="E946:I946"/>
    <mergeCell ref="E964:I964"/>
    <mergeCell ref="E962:I962"/>
    <mergeCell ref="E960:I960"/>
    <mergeCell ref="E958:I958"/>
    <mergeCell ref="E956:I956"/>
    <mergeCell ref="E974:I974"/>
    <mergeCell ref="E972:I972"/>
    <mergeCell ref="E970:I970"/>
    <mergeCell ref="E968:I968"/>
    <mergeCell ref="E966:I966"/>
    <mergeCell ref="E1018:I1018"/>
    <mergeCell ref="E1016:I1016"/>
    <mergeCell ref="A1:J1"/>
    <mergeCell ref="E1043:I1043"/>
    <mergeCell ref="E1041:I1041"/>
    <mergeCell ref="E1028:I1028"/>
    <mergeCell ref="E1026:I1026"/>
    <mergeCell ref="E1024:I1024"/>
    <mergeCell ref="E1022:I1022"/>
    <mergeCell ref="E1020:I1020"/>
    <mergeCell ref="E1038:I1038"/>
    <mergeCell ref="E1036:I1036"/>
    <mergeCell ref="E1034:I1034"/>
    <mergeCell ref="E1032:I1032"/>
    <mergeCell ref="E1030:I1030"/>
    <mergeCell ref="E1014:I1014"/>
    <mergeCell ref="E1012:I1012"/>
    <mergeCell ref="E1010:I1010"/>
    <mergeCell ref="E1008:I1008"/>
    <mergeCell ref="E1006:I1006"/>
    <mergeCell ref="E1004:I1004"/>
    <mergeCell ref="E1002:I1002"/>
    <mergeCell ref="E1000:I1000"/>
    <mergeCell ref="E998:I998"/>
    <mergeCell ref="E996:I996"/>
    <mergeCell ref="E994:I994"/>
    <mergeCell ref="E982:I982"/>
    <mergeCell ref="E980:I980"/>
    <mergeCell ref="E978:I978"/>
    <mergeCell ref="E976:I976"/>
    <mergeCell ref="E992:I992"/>
    <mergeCell ref="E990:I990"/>
    <mergeCell ref="E988:I988"/>
    <mergeCell ref="E986:I986"/>
    <mergeCell ref="E984:I984"/>
  </mergeCells>
  <phoneticPr fontId="19" type="noConversion"/>
  <pageMargins left="0.5" right="0.5" top="0.75" bottom="0.75" header="0.5" footer="0.5"/>
  <pageSetup scale="66" fitToHeight="5" orientation="portrait" r:id="rId1"/>
  <headerFooter alignWithMargins="0">
    <oddFooter>&amp;A&amp;RPage &amp;P</oddFooter>
  </headerFooter>
  <tableParts count="7">
    <tablePart r:id="rId2"/>
    <tablePart r:id="rId3"/>
    <tablePart r:id="rId4"/>
    <tablePart r:id="rId5"/>
    <tablePart r:id="rId6"/>
    <tablePart r:id="rId7"/>
    <tablePart r:id="rId8"/>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07B45-CFFB-46EC-AF7F-D59FC9C1B472}">
  <sheetPr codeName="Sheet7">
    <pageSetUpPr fitToPage="1"/>
  </sheetPr>
  <dimension ref="A1:Z160"/>
  <sheetViews>
    <sheetView topLeftCell="A46" zoomScaleNormal="100" workbookViewId="0">
      <selection activeCell="C69" sqref="C69"/>
    </sheetView>
  </sheetViews>
  <sheetFormatPr defaultColWidth="9.28515625" defaultRowHeight="12.75" x14ac:dyDescent="0.2"/>
  <cols>
    <col min="1" max="1" width="89.42578125" style="38" customWidth="1"/>
    <col min="2" max="2" width="23.7109375" style="38" customWidth="1"/>
    <col min="3" max="3" width="26.42578125" style="38" customWidth="1"/>
    <col min="4" max="4" width="25.42578125" style="38" customWidth="1"/>
    <col min="5" max="5" width="23.7109375" style="38" customWidth="1"/>
    <col min="6" max="6" width="26.7109375" style="38" customWidth="1"/>
    <col min="7" max="7" width="17.42578125" style="38" customWidth="1"/>
    <col min="8" max="16384" width="9.28515625" style="38"/>
  </cols>
  <sheetData>
    <row r="1" spans="1:16" ht="25.35" customHeight="1" x14ac:dyDescent="0.2">
      <c r="C1" s="160" t="s">
        <v>116</v>
      </c>
      <c r="D1" s="160"/>
    </row>
    <row r="2" spans="1:16" ht="18.75" x14ac:dyDescent="0.3">
      <c r="A2" s="185" t="s">
        <v>117</v>
      </c>
      <c r="B2" s="185"/>
      <c r="C2" s="185"/>
      <c r="D2" s="185"/>
      <c r="E2" s="185"/>
      <c r="F2" s="185"/>
    </row>
    <row r="3" spans="1:16" x14ac:dyDescent="0.2">
      <c r="A3" s="161" t="s">
        <v>31</v>
      </c>
      <c r="D3"/>
      <c r="E3"/>
      <c r="F3"/>
      <c r="G3"/>
      <c r="H3"/>
      <c r="I3"/>
      <c r="J3"/>
      <c r="K3"/>
      <c r="L3"/>
      <c r="M3"/>
      <c r="N3"/>
      <c r="O3"/>
      <c r="P3"/>
    </row>
    <row r="4" spans="1:16" x14ac:dyDescent="0.2">
      <c r="B4" s="162" t="s">
        <v>118</v>
      </c>
      <c r="D4"/>
      <c r="E4"/>
      <c r="F4"/>
      <c r="G4"/>
      <c r="H4"/>
      <c r="I4"/>
      <c r="J4"/>
      <c r="K4"/>
      <c r="L4"/>
      <c r="M4"/>
      <c r="N4"/>
      <c r="O4"/>
      <c r="P4"/>
    </row>
    <row r="5" spans="1:16" x14ac:dyDescent="0.2">
      <c r="A5" s="163" t="s">
        <v>119</v>
      </c>
      <c r="B5" s="163" t="s">
        <v>41</v>
      </c>
      <c r="C5" s="163" t="s">
        <v>42</v>
      </c>
      <c r="D5" s="163" t="s">
        <v>43</v>
      </c>
      <c r="E5" s="163" t="s">
        <v>44</v>
      </c>
      <c r="F5" s="163" t="s">
        <v>45</v>
      </c>
      <c r="G5" s="163" t="s">
        <v>32</v>
      </c>
      <c r="H5"/>
    </row>
    <row r="6" spans="1:16" x14ac:dyDescent="0.2">
      <c r="A6" s="164"/>
      <c r="B6" s="158"/>
      <c r="C6" s="158"/>
      <c r="D6" s="158"/>
      <c r="E6" s="158"/>
      <c r="F6" s="158"/>
      <c r="G6" s="180">
        <f>SUM(B6:F6)</f>
        <v>0</v>
      </c>
      <c r="H6"/>
    </row>
    <row r="7" spans="1:16" x14ac:dyDescent="0.2">
      <c r="A7" s="164"/>
      <c r="B7" s="34"/>
      <c r="C7" s="34"/>
      <c r="D7"/>
      <c r="E7"/>
      <c r="F7"/>
      <c r="G7"/>
      <c r="H7"/>
      <c r="I7"/>
      <c r="J7"/>
      <c r="K7"/>
      <c r="L7"/>
      <c r="M7"/>
      <c r="N7"/>
      <c r="O7"/>
      <c r="P7"/>
    </row>
    <row r="8" spans="1:16" x14ac:dyDescent="0.2">
      <c r="A8" s="163" t="s">
        <v>120</v>
      </c>
      <c r="B8" s="163" t="s">
        <v>41</v>
      </c>
      <c r="C8" s="163" t="s">
        <v>42</v>
      </c>
      <c r="D8" s="163" t="s">
        <v>43</v>
      </c>
      <c r="E8" s="163" t="s">
        <v>44</v>
      </c>
      <c r="F8" s="163" t="s">
        <v>45</v>
      </c>
      <c r="G8" s="163" t="s">
        <v>32</v>
      </c>
      <c r="H8"/>
    </row>
    <row r="9" spans="1:16" x14ac:dyDescent="0.2">
      <c r="A9" s="164"/>
      <c r="B9" s="158"/>
      <c r="C9" s="158"/>
      <c r="D9" s="158"/>
      <c r="E9" s="158"/>
      <c r="F9" s="158"/>
      <c r="G9" s="180">
        <f>SUM(B9:F9)</f>
        <v>0</v>
      </c>
      <c r="H9"/>
    </row>
    <row r="10" spans="1:16" ht="13.5" thickBot="1" x14ac:dyDescent="0.25">
      <c r="A10" s="165"/>
      <c r="B10" s="34"/>
      <c r="C10" s="34"/>
      <c r="D10"/>
      <c r="E10"/>
      <c r="F10"/>
      <c r="G10"/>
      <c r="H10"/>
      <c r="I10"/>
      <c r="J10"/>
      <c r="K10"/>
      <c r="L10"/>
      <c r="M10"/>
      <c r="N10"/>
      <c r="O10"/>
      <c r="P10"/>
    </row>
    <row r="11" spans="1:16" ht="13.5" thickBot="1" x14ac:dyDescent="0.25">
      <c r="A11" s="166" t="s">
        <v>5</v>
      </c>
      <c r="B11" s="35">
        <f t="shared" ref="B11:G11" si="0">SUM(B4:B9)</f>
        <v>0</v>
      </c>
      <c r="C11" s="35">
        <f t="shared" si="0"/>
        <v>0</v>
      </c>
      <c r="D11" s="35">
        <f t="shared" si="0"/>
        <v>0</v>
      </c>
      <c r="E11" s="35">
        <f t="shared" si="0"/>
        <v>0</v>
      </c>
      <c r="F11" s="35">
        <f t="shared" si="0"/>
        <v>0</v>
      </c>
      <c r="G11" s="35">
        <f t="shared" si="0"/>
        <v>0</v>
      </c>
      <c r="H11"/>
      <c r="I11"/>
      <c r="J11"/>
      <c r="K11"/>
      <c r="L11"/>
      <c r="M11"/>
      <c r="N11"/>
      <c r="O11"/>
      <c r="P11"/>
    </row>
    <row r="12" spans="1:16" x14ac:dyDescent="0.2">
      <c r="D12"/>
      <c r="E12"/>
      <c r="F12"/>
      <c r="G12"/>
      <c r="H12"/>
      <c r="I12"/>
      <c r="J12"/>
      <c r="K12"/>
      <c r="L12"/>
      <c r="M12"/>
      <c r="N12"/>
      <c r="O12"/>
      <c r="P12"/>
    </row>
    <row r="13" spans="1:16" x14ac:dyDescent="0.2">
      <c r="A13" s="161" t="s">
        <v>33</v>
      </c>
      <c r="D13"/>
      <c r="E13"/>
      <c r="F13"/>
      <c r="G13"/>
      <c r="H13"/>
      <c r="I13"/>
      <c r="J13"/>
      <c r="K13"/>
      <c r="L13"/>
      <c r="M13"/>
      <c r="N13"/>
      <c r="O13"/>
      <c r="P13"/>
    </row>
    <row r="14" spans="1:16" x14ac:dyDescent="0.2">
      <c r="B14" s="162" t="s">
        <v>118</v>
      </c>
      <c r="C14" s="162"/>
      <c r="D14"/>
      <c r="E14"/>
      <c r="F14"/>
      <c r="G14"/>
      <c r="H14"/>
      <c r="I14"/>
      <c r="J14"/>
      <c r="K14"/>
      <c r="L14"/>
      <c r="M14"/>
      <c r="N14"/>
      <c r="O14"/>
      <c r="P14"/>
    </row>
    <row r="15" spans="1:16" x14ac:dyDescent="0.2">
      <c r="A15" s="163" t="s">
        <v>119</v>
      </c>
      <c r="B15" s="163" t="s">
        <v>41</v>
      </c>
      <c r="C15" s="163" t="s">
        <v>42</v>
      </c>
      <c r="D15" s="163" t="s">
        <v>43</v>
      </c>
      <c r="E15" s="163" t="s">
        <v>44</v>
      </c>
      <c r="F15" s="163" t="s">
        <v>45</v>
      </c>
      <c r="G15" s="163" t="s">
        <v>32</v>
      </c>
      <c r="H15"/>
    </row>
    <row r="16" spans="1:16" x14ac:dyDescent="0.2">
      <c r="A16" s="164"/>
      <c r="B16" s="158"/>
      <c r="C16" s="158"/>
      <c r="D16" s="158"/>
      <c r="E16" s="158"/>
      <c r="F16" s="158"/>
      <c r="G16" s="180">
        <f>SUM(B16:F16)</f>
        <v>0</v>
      </c>
      <c r="H16"/>
    </row>
    <row r="17" spans="1:16" ht="15" customHeight="1" x14ac:dyDescent="0.2">
      <c r="A17" s="167"/>
      <c r="B17" s="34"/>
      <c r="C17" s="34"/>
      <c r="D17"/>
      <c r="E17"/>
      <c r="F17"/>
      <c r="G17"/>
      <c r="H17"/>
      <c r="I17"/>
      <c r="J17"/>
      <c r="K17"/>
      <c r="L17"/>
      <c r="M17"/>
      <c r="N17"/>
      <c r="O17"/>
      <c r="P17"/>
    </row>
    <row r="18" spans="1:16" x14ac:dyDescent="0.2">
      <c r="A18" s="163" t="s">
        <v>121</v>
      </c>
      <c r="B18" s="163" t="s">
        <v>41</v>
      </c>
      <c r="C18" s="163" t="s">
        <v>42</v>
      </c>
      <c r="D18" s="163" t="s">
        <v>43</v>
      </c>
      <c r="E18" s="163" t="s">
        <v>44</v>
      </c>
      <c r="F18" s="163" t="s">
        <v>45</v>
      </c>
      <c r="G18" s="163" t="s">
        <v>32</v>
      </c>
      <c r="H18"/>
    </row>
    <row r="19" spans="1:16" x14ac:dyDescent="0.2">
      <c r="A19" s="164"/>
      <c r="B19" s="158"/>
      <c r="C19" s="158"/>
      <c r="D19" s="158"/>
      <c r="E19" s="158"/>
      <c r="F19" s="158"/>
      <c r="G19" s="180">
        <f>SUM(B19:F19)</f>
        <v>0</v>
      </c>
      <c r="H19"/>
    </row>
    <row r="20" spans="1:16" ht="13.5" customHeight="1" thickBot="1" x14ac:dyDescent="0.25">
      <c r="A20" s="167"/>
      <c r="B20" s="164"/>
      <c r="C20" s="164"/>
      <c r="D20"/>
      <c r="E20"/>
      <c r="F20"/>
      <c r="G20"/>
      <c r="H20"/>
      <c r="I20"/>
      <c r="J20"/>
      <c r="K20"/>
      <c r="L20"/>
      <c r="M20"/>
      <c r="N20"/>
      <c r="O20"/>
      <c r="P20"/>
    </row>
    <row r="21" spans="1:16" ht="13.5" customHeight="1" thickBot="1" x14ac:dyDescent="0.25">
      <c r="A21" s="168" t="s">
        <v>122</v>
      </c>
      <c r="B21" s="35">
        <f t="shared" ref="B21:G21" si="1">SUM(B14:B16)</f>
        <v>0</v>
      </c>
      <c r="C21" s="35">
        <f t="shared" si="1"/>
        <v>0</v>
      </c>
      <c r="D21" s="35">
        <f t="shared" si="1"/>
        <v>0</v>
      </c>
      <c r="E21" s="35">
        <f t="shared" si="1"/>
        <v>0</v>
      </c>
      <c r="F21" s="35">
        <f t="shared" si="1"/>
        <v>0</v>
      </c>
      <c r="G21" s="35">
        <f t="shared" si="1"/>
        <v>0</v>
      </c>
      <c r="H21"/>
      <c r="I21"/>
      <c r="J21"/>
      <c r="K21"/>
      <c r="L21"/>
      <c r="M21"/>
      <c r="N21"/>
      <c r="O21"/>
      <c r="P21"/>
    </row>
    <row r="22" spans="1:16" ht="13.5" thickBot="1" x14ac:dyDescent="0.25">
      <c r="D22"/>
      <c r="E22"/>
      <c r="F22"/>
      <c r="G22"/>
      <c r="H22"/>
      <c r="I22"/>
      <c r="J22"/>
      <c r="K22"/>
      <c r="L22"/>
      <c r="M22"/>
      <c r="N22"/>
      <c r="O22"/>
      <c r="P22"/>
    </row>
    <row r="23" spans="1:16" ht="13.5" thickBot="1" x14ac:dyDescent="0.25">
      <c r="A23" s="168" t="s">
        <v>123</v>
      </c>
      <c r="B23" s="35">
        <f t="shared" ref="B23:G23" si="2">B11-B21</f>
        <v>0</v>
      </c>
      <c r="C23" s="35">
        <f t="shared" si="2"/>
        <v>0</v>
      </c>
      <c r="D23" s="35">
        <f t="shared" si="2"/>
        <v>0</v>
      </c>
      <c r="E23" s="35">
        <f t="shared" si="2"/>
        <v>0</v>
      </c>
      <c r="F23" s="35">
        <f t="shared" si="2"/>
        <v>0</v>
      </c>
      <c r="G23" s="35">
        <f t="shared" si="2"/>
        <v>0</v>
      </c>
      <c r="H23"/>
      <c r="I23"/>
      <c r="J23"/>
      <c r="K23"/>
      <c r="L23"/>
      <c r="M23"/>
      <c r="N23"/>
      <c r="O23"/>
      <c r="P23"/>
    </row>
    <row r="24" spans="1:16" x14ac:dyDescent="0.2">
      <c r="A24" s="169"/>
      <c r="D24"/>
    </row>
    <row r="25" spans="1:16" x14ac:dyDescent="0.2">
      <c r="A25" s="167"/>
      <c r="B25" s="37"/>
      <c r="G25" s="170"/>
    </row>
    <row r="26" spans="1:16" ht="13.5" thickBot="1" x14ac:dyDescent="0.25">
      <c r="A26" s="167"/>
      <c r="C26" s="37"/>
      <c r="G26" s="170"/>
    </row>
    <row r="27" spans="1:16" x14ac:dyDescent="0.2">
      <c r="A27" s="171" t="s">
        <v>123</v>
      </c>
      <c r="B27" s="39">
        <f>G23</f>
        <v>0</v>
      </c>
      <c r="C27" s="40"/>
    </row>
    <row r="28" spans="1:16" ht="25.5" x14ac:dyDescent="0.2">
      <c r="A28" s="165" t="s">
        <v>124</v>
      </c>
      <c r="B28" s="181"/>
      <c r="H28" s="170"/>
    </row>
    <row r="29" spans="1:16" ht="25.5" x14ac:dyDescent="0.2">
      <c r="A29" s="165" t="s">
        <v>125</v>
      </c>
      <c r="B29" s="181"/>
      <c r="C29" s="172"/>
      <c r="H29" s="170"/>
    </row>
    <row r="30" spans="1:16" x14ac:dyDescent="0.2">
      <c r="A30" s="173" t="s">
        <v>126</v>
      </c>
      <c r="B30" s="41">
        <f>SUM(B27:B29)</f>
        <v>0</v>
      </c>
    </row>
    <row r="31" spans="1:16" x14ac:dyDescent="0.2">
      <c r="A31" s="165" t="s">
        <v>127</v>
      </c>
      <c r="B31" s="182"/>
      <c r="H31" s="170"/>
    </row>
    <row r="32" spans="1:16" x14ac:dyDescent="0.2">
      <c r="A32" s="165" t="s">
        <v>128</v>
      </c>
      <c r="B32" s="41">
        <f>MIN(B30,B31)</f>
        <v>0</v>
      </c>
      <c r="H32" s="170"/>
    </row>
    <row r="33" spans="1:26" ht="13.5" thickBot="1" x14ac:dyDescent="0.25">
      <c r="A33" s="174" t="s">
        <v>129</v>
      </c>
      <c r="B33" s="41">
        <f>SUM(G18:G20)</f>
        <v>0</v>
      </c>
      <c r="G33" s="170"/>
    </row>
    <row r="34" spans="1:26" x14ac:dyDescent="0.2">
      <c r="A34" s="171" t="s">
        <v>130</v>
      </c>
      <c r="B34" s="61">
        <f>B27-B33</f>
        <v>0</v>
      </c>
      <c r="C34" s="40"/>
    </row>
    <row r="35" spans="1:26" ht="13.5" thickBot="1" x14ac:dyDescent="0.25">
      <c r="A35" s="175" t="s">
        <v>131</v>
      </c>
      <c r="B35" s="58">
        <f>B32-B33</f>
        <v>0</v>
      </c>
      <c r="E35" s="37"/>
    </row>
    <row r="37" spans="1:26" ht="13.5" thickBot="1" x14ac:dyDescent="0.25">
      <c r="G37" s="170"/>
      <c r="H37" s="170"/>
    </row>
    <row r="38" spans="1:26" x14ac:dyDescent="0.2">
      <c r="A38" s="171" t="s">
        <v>132</v>
      </c>
      <c r="B38" s="183"/>
      <c r="D38" s="37"/>
      <c r="G38" s="170"/>
      <c r="I38" s="170"/>
    </row>
    <row r="39" spans="1:26" ht="13.5" thickBot="1" x14ac:dyDescent="0.25">
      <c r="A39" s="173" t="s">
        <v>133</v>
      </c>
      <c r="B39" s="182"/>
      <c r="G39" s="170"/>
      <c r="H39" s="170"/>
    </row>
    <row r="40" spans="1:26" ht="13.5" thickBot="1" x14ac:dyDescent="0.25">
      <c r="A40" s="166" t="s">
        <v>134</v>
      </c>
      <c r="B40" s="176">
        <f>SUM(B38:B39)</f>
        <v>0</v>
      </c>
      <c r="E40" s="37"/>
      <c r="H40" s="170"/>
    </row>
    <row r="43" spans="1:26" ht="18.75" x14ac:dyDescent="0.3">
      <c r="A43" s="185" t="s">
        <v>135</v>
      </c>
      <c r="B43" s="185"/>
      <c r="C43" s="185"/>
      <c r="D43" s="185"/>
      <c r="E43" s="185"/>
      <c r="F43" s="185"/>
      <c r="H43" s="170"/>
    </row>
    <row r="44" spans="1:26" x14ac:dyDescent="0.2">
      <c r="A44"/>
      <c r="B44"/>
      <c r="C44"/>
      <c r="D44"/>
      <c r="E44"/>
      <c r="F44"/>
      <c r="G44"/>
      <c r="H44"/>
      <c r="I44"/>
      <c r="J44"/>
      <c r="K44"/>
      <c r="L44"/>
      <c r="M44"/>
      <c r="N44"/>
      <c r="O44"/>
      <c r="P44"/>
      <c r="Q44"/>
      <c r="R44"/>
      <c r="S44"/>
      <c r="T44"/>
      <c r="U44"/>
      <c r="V44"/>
      <c r="W44"/>
      <c r="X44"/>
      <c r="Y44"/>
      <c r="Z44"/>
    </row>
    <row r="45" spans="1:26" s="26" customFormat="1" ht="15" x14ac:dyDescent="0.25"/>
    <row r="46" spans="1:26" s="26" customFormat="1" ht="15" x14ac:dyDescent="0.25">
      <c r="A46" s="33" t="s">
        <v>136</v>
      </c>
    </row>
    <row r="47" spans="1:26" s="26" customFormat="1" ht="15" x14ac:dyDescent="0.25"/>
    <row r="48" spans="1:26" s="26" customFormat="1" ht="15" x14ac:dyDescent="0.25">
      <c r="A48" s="119" t="s">
        <v>31</v>
      </c>
    </row>
    <row r="49" spans="1:7" s="26" customFormat="1" ht="15" x14ac:dyDescent="0.25">
      <c r="A49" s="145"/>
      <c r="B49" s="33"/>
      <c r="C49" s="33"/>
    </row>
    <row r="50" spans="1:7" s="26" customFormat="1" ht="15" x14ac:dyDescent="0.25">
      <c r="A50" s="120" t="s">
        <v>16</v>
      </c>
      <c r="B50" s="87" t="s">
        <v>41</v>
      </c>
      <c r="C50" s="88" t="s">
        <v>42</v>
      </c>
      <c r="D50" s="88" t="s">
        <v>43</v>
      </c>
      <c r="E50" s="88" t="s">
        <v>44</v>
      </c>
      <c r="F50" s="88" t="s">
        <v>45</v>
      </c>
      <c r="G50" s="88" t="s">
        <v>32</v>
      </c>
    </row>
    <row r="51" spans="1:7" s="26" customFormat="1" ht="15" x14ac:dyDescent="0.25">
      <c r="A51" s="92" t="s">
        <v>104</v>
      </c>
      <c r="B51" s="121">
        <f>WOW!E11</f>
        <v>0</v>
      </c>
      <c r="C51" s="121">
        <f>WOW!F11</f>
        <v>19909152</v>
      </c>
      <c r="D51" s="121">
        <f>WOW!G11</f>
        <v>80309376</v>
      </c>
      <c r="E51" s="121">
        <f>WOW!H11</f>
        <v>84508992</v>
      </c>
      <c r="F51" s="121">
        <f>WOW!I11</f>
        <v>88927200</v>
      </c>
      <c r="G51" s="122">
        <f>SUM(B51:F51)</f>
        <v>273654720</v>
      </c>
    </row>
    <row r="52" spans="1:7" s="26" customFormat="1" ht="15" x14ac:dyDescent="0.25">
      <c r="A52" s="123" t="s">
        <v>5</v>
      </c>
      <c r="B52" s="124">
        <f>SUM(B50:B51)</f>
        <v>0</v>
      </c>
      <c r="C52" s="124">
        <f>SUM(C50:C51)</f>
        <v>19909152</v>
      </c>
      <c r="D52" s="124">
        <f>SUM(D50:D51)</f>
        <v>80309376</v>
      </c>
      <c r="E52" s="124">
        <f>SUM(E50:E51)</f>
        <v>84508992</v>
      </c>
      <c r="F52" s="124">
        <f>SUM(F50:F51)</f>
        <v>88927200</v>
      </c>
      <c r="G52" s="125">
        <f>SUM(B52:F52)</f>
        <v>273654720</v>
      </c>
    </row>
    <row r="53" spans="1:7" s="26" customFormat="1" ht="15" x14ac:dyDescent="0.25">
      <c r="A53" s="33"/>
      <c r="B53" s="126"/>
      <c r="C53" s="126"/>
    </row>
    <row r="54" spans="1:7" s="26" customFormat="1" ht="15" x14ac:dyDescent="0.25">
      <c r="A54" s="119" t="s">
        <v>33</v>
      </c>
      <c r="B54" s="119"/>
    </row>
    <row r="55" spans="1:7" s="26" customFormat="1" ht="15" x14ac:dyDescent="0.25">
      <c r="B55" s="84"/>
      <c r="C55" s="84"/>
    </row>
    <row r="56" spans="1:7" s="26" customFormat="1" ht="15" x14ac:dyDescent="0.25">
      <c r="A56" s="120" t="s">
        <v>16</v>
      </c>
      <c r="B56" s="87" t="s">
        <v>41</v>
      </c>
      <c r="C56" s="88" t="s">
        <v>42</v>
      </c>
      <c r="D56" s="88" t="s">
        <v>43</v>
      </c>
      <c r="E56" s="88" t="s">
        <v>44</v>
      </c>
      <c r="F56" s="88" t="s">
        <v>45</v>
      </c>
      <c r="G56" s="88" t="s">
        <v>32</v>
      </c>
    </row>
    <row r="57" spans="1:7" s="26" customFormat="1" ht="15" x14ac:dyDescent="0.25">
      <c r="A57" s="92" t="s">
        <v>104</v>
      </c>
      <c r="B57" s="121">
        <f>WW!D11</f>
        <v>0</v>
      </c>
      <c r="C57" s="121">
        <f>WW!E11</f>
        <v>19909152</v>
      </c>
      <c r="D57" s="121">
        <f>WW!F11</f>
        <v>80309376</v>
      </c>
      <c r="E57" s="121">
        <f>WW!G11</f>
        <v>84508992</v>
      </c>
      <c r="F57" s="121">
        <f>WW!H11</f>
        <v>88927200</v>
      </c>
      <c r="G57" s="122">
        <f>SUM(B57:F57)</f>
        <v>273654720</v>
      </c>
    </row>
    <row r="58" spans="1:7" s="26" customFormat="1" ht="15" x14ac:dyDescent="0.25">
      <c r="A58" s="123" t="s">
        <v>5</v>
      </c>
      <c r="B58" s="124">
        <f>SUM(B56:B57)</f>
        <v>0</v>
      </c>
      <c r="C58" s="124">
        <f>SUM(C56:C57)</f>
        <v>19909152</v>
      </c>
      <c r="D58" s="124">
        <f>SUM(D56:D57)</f>
        <v>80309376</v>
      </c>
      <c r="E58" s="124">
        <f>SUM(E56:E57)</f>
        <v>84508992</v>
      </c>
      <c r="F58" s="124">
        <f>SUM(F56:F57)</f>
        <v>88927200</v>
      </c>
      <c r="G58" s="125">
        <f>SUM(B58:F58)</f>
        <v>273654720</v>
      </c>
    </row>
    <row r="59" spans="1:7" s="26" customFormat="1" ht="15" x14ac:dyDescent="0.25"/>
    <row r="60" spans="1:7" s="26" customFormat="1" ht="15" x14ac:dyDescent="0.25">
      <c r="A60" s="120" t="s">
        <v>16</v>
      </c>
      <c r="B60" s="87" t="s">
        <v>41</v>
      </c>
      <c r="C60" s="88" t="s">
        <v>42</v>
      </c>
      <c r="D60" s="88" t="s">
        <v>43</v>
      </c>
      <c r="E60" s="88" t="s">
        <v>44</v>
      </c>
      <c r="F60" s="88" t="s">
        <v>45</v>
      </c>
      <c r="G60" s="88" t="s">
        <v>32</v>
      </c>
    </row>
    <row r="61" spans="1:7" s="26" customFormat="1" ht="15" x14ac:dyDescent="0.25">
      <c r="A61" s="123" t="s">
        <v>34</v>
      </c>
      <c r="B61" s="124">
        <f t="shared" ref="B61:G61" si="3">B52-B58</f>
        <v>0</v>
      </c>
      <c r="C61" s="124">
        <f t="shared" si="3"/>
        <v>0</v>
      </c>
      <c r="D61" s="124">
        <f t="shared" si="3"/>
        <v>0</v>
      </c>
      <c r="E61" s="124">
        <f t="shared" si="3"/>
        <v>0</v>
      </c>
      <c r="F61" s="124">
        <f t="shared" si="3"/>
        <v>0</v>
      </c>
      <c r="G61" s="125">
        <f t="shared" si="3"/>
        <v>0</v>
      </c>
    </row>
    <row r="62" spans="1:7" s="26" customFormat="1" ht="15" x14ac:dyDescent="0.25"/>
    <row r="63" spans="1:7" s="26" customFormat="1" ht="15" x14ac:dyDescent="0.25"/>
    <row r="64" spans="1:7" s="26" customFormat="1" ht="15" x14ac:dyDescent="0.25">
      <c r="A64" s="33" t="s">
        <v>137</v>
      </c>
    </row>
    <row r="65" spans="1:7" s="26" customFormat="1" ht="15" x14ac:dyDescent="0.25"/>
    <row r="66" spans="1:7" s="26" customFormat="1" ht="15" x14ac:dyDescent="0.25">
      <c r="A66" s="119" t="s">
        <v>31</v>
      </c>
    </row>
    <row r="67" spans="1:7" s="26" customFormat="1" ht="15" x14ac:dyDescent="0.25">
      <c r="A67" s="145"/>
      <c r="B67" s="33"/>
      <c r="C67" s="33"/>
    </row>
    <row r="68" spans="1:7" s="26" customFormat="1" ht="15" x14ac:dyDescent="0.25">
      <c r="A68" s="120" t="s">
        <v>16</v>
      </c>
      <c r="B68" s="87" t="s">
        <v>41</v>
      </c>
      <c r="C68" s="88" t="s">
        <v>42</v>
      </c>
      <c r="D68" s="88" t="s">
        <v>43</v>
      </c>
      <c r="E68" s="88" t="s">
        <v>44</v>
      </c>
      <c r="F68" s="88" t="s">
        <v>45</v>
      </c>
      <c r="G68" s="88" t="s">
        <v>32</v>
      </c>
    </row>
    <row r="69" spans="1:7" s="26" customFormat="1" ht="15" x14ac:dyDescent="0.25">
      <c r="A69" s="92" t="s">
        <v>106</v>
      </c>
      <c r="B69" s="121">
        <f>WOW!E17</f>
        <v>16632000</v>
      </c>
      <c r="C69" s="121">
        <f>WOW!F17</f>
        <v>29106000</v>
      </c>
      <c r="D69" s="121">
        <f>WOW!G17</f>
        <v>29106000</v>
      </c>
      <c r="E69" s="121">
        <f>WOW!H17</f>
        <v>8316000</v>
      </c>
      <c r="F69" s="121">
        <f>WOW!I17</f>
        <v>0</v>
      </c>
      <c r="G69" s="122">
        <f>SUM(B69:F69)</f>
        <v>83160000</v>
      </c>
    </row>
    <row r="70" spans="1:7" s="26" customFormat="1" ht="15" x14ac:dyDescent="0.25">
      <c r="A70" s="123" t="s">
        <v>5</v>
      </c>
      <c r="B70" s="124">
        <f>SUM(B68:B69)</f>
        <v>16632000</v>
      </c>
      <c r="C70" s="124">
        <f>SUM(C68:C69)</f>
        <v>29106000</v>
      </c>
      <c r="D70" s="124">
        <f>SUM(D68:D69)</f>
        <v>29106000</v>
      </c>
      <c r="E70" s="124">
        <f>SUM(E68:E69)</f>
        <v>8316000</v>
      </c>
      <c r="F70" s="124">
        <f>SUM(F68:F69)</f>
        <v>0</v>
      </c>
      <c r="G70" s="125">
        <f>SUM(B70:F70)</f>
        <v>83160000</v>
      </c>
    </row>
    <row r="71" spans="1:7" s="26" customFormat="1" ht="15" x14ac:dyDescent="0.25">
      <c r="A71" s="33"/>
      <c r="B71" s="126"/>
      <c r="C71" s="126"/>
    </row>
    <row r="72" spans="1:7" s="26" customFormat="1" ht="15" x14ac:dyDescent="0.25">
      <c r="A72" s="119" t="s">
        <v>33</v>
      </c>
      <c r="B72" s="119"/>
    </row>
    <row r="73" spans="1:7" s="26" customFormat="1" ht="15" x14ac:dyDescent="0.25">
      <c r="B73" s="84"/>
      <c r="C73" s="84"/>
    </row>
    <row r="74" spans="1:7" s="26" customFormat="1" ht="15" x14ac:dyDescent="0.25">
      <c r="A74" s="120" t="s">
        <v>16</v>
      </c>
      <c r="B74" s="87" t="s">
        <v>41</v>
      </c>
      <c r="C74" s="88" t="s">
        <v>42</v>
      </c>
      <c r="D74" s="88" t="s">
        <v>43</v>
      </c>
      <c r="E74" s="88" t="s">
        <v>44</v>
      </c>
      <c r="F74" s="88" t="s">
        <v>45</v>
      </c>
      <c r="G74" s="88" t="s">
        <v>32</v>
      </c>
    </row>
    <row r="75" spans="1:7" s="26" customFormat="1" ht="15" x14ac:dyDescent="0.25">
      <c r="A75" s="92" t="s">
        <v>106</v>
      </c>
      <c r="B75" s="121">
        <f>WW!D17</f>
        <v>16632000</v>
      </c>
      <c r="C75" s="121">
        <f>WW!E17</f>
        <v>29106000</v>
      </c>
      <c r="D75" s="121">
        <f>WW!F17</f>
        <v>29106000</v>
      </c>
      <c r="E75" s="121">
        <f>WW!G17</f>
        <v>8316000</v>
      </c>
      <c r="F75" s="121">
        <f>WW!H17</f>
        <v>0</v>
      </c>
      <c r="G75" s="122">
        <f>SUM(B75:F75)</f>
        <v>83160000</v>
      </c>
    </row>
    <row r="76" spans="1:7" s="26" customFormat="1" ht="15" x14ac:dyDescent="0.25">
      <c r="A76" s="123" t="s">
        <v>5</v>
      </c>
      <c r="B76" s="124">
        <f>SUM(B74:B75)</f>
        <v>16632000</v>
      </c>
      <c r="C76" s="124">
        <f>SUM(C74:C75)</f>
        <v>29106000</v>
      </c>
      <c r="D76" s="124">
        <f>SUM(D74:D75)</f>
        <v>29106000</v>
      </c>
      <c r="E76" s="124">
        <f>SUM(E74:E75)</f>
        <v>8316000</v>
      </c>
      <c r="F76" s="124">
        <f>SUM(F74:F75)</f>
        <v>0</v>
      </c>
      <c r="G76" s="125">
        <f>SUM(B76:F76)</f>
        <v>83160000</v>
      </c>
    </row>
    <row r="77" spans="1:7" s="26" customFormat="1" ht="15" x14ac:dyDescent="0.25"/>
    <row r="78" spans="1:7" s="26" customFormat="1" ht="15" x14ac:dyDescent="0.25">
      <c r="A78" s="120" t="s">
        <v>16</v>
      </c>
      <c r="B78" s="87" t="s">
        <v>41</v>
      </c>
      <c r="C78" s="88" t="s">
        <v>42</v>
      </c>
      <c r="D78" s="88" t="s">
        <v>43</v>
      </c>
      <c r="E78" s="88" t="s">
        <v>44</v>
      </c>
      <c r="F78" s="88" t="s">
        <v>45</v>
      </c>
      <c r="G78" s="88" t="s">
        <v>32</v>
      </c>
    </row>
    <row r="79" spans="1:7" s="26" customFormat="1" ht="15" x14ac:dyDescent="0.25">
      <c r="A79" s="123" t="s">
        <v>34</v>
      </c>
      <c r="B79" s="124">
        <f t="shared" ref="B79:G79" si="4">B70-B76</f>
        <v>0</v>
      </c>
      <c r="C79" s="124">
        <f t="shared" si="4"/>
        <v>0</v>
      </c>
      <c r="D79" s="124">
        <f t="shared" si="4"/>
        <v>0</v>
      </c>
      <c r="E79" s="124">
        <f t="shared" si="4"/>
        <v>0</v>
      </c>
      <c r="F79" s="124">
        <f t="shared" si="4"/>
        <v>0</v>
      </c>
      <c r="G79" s="125">
        <f t="shared" si="4"/>
        <v>0</v>
      </c>
    </row>
    <row r="80" spans="1:7" s="26" customFormat="1" ht="15" x14ac:dyDescent="0.25"/>
    <row r="81" spans="1:7" s="26" customFormat="1" ht="15" x14ac:dyDescent="0.25"/>
    <row r="82" spans="1:7" s="26" customFormat="1" ht="15" x14ac:dyDescent="0.25">
      <c r="A82" s="33" t="s">
        <v>138</v>
      </c>
    </row>
    <row r="83" spans="1:7" s="26" customFormat="1" ht="15" x14ac:dyDescent="0.25"/>
    <row r="84" spans="1:7" s="26" customFormat="1" ht="15" x14ac:dyDescent="0.25">
      <c r="A84" s="119" t="s">
        <v>31</v>
      </c>
    </row>
    <row r="85" spans="1:7" s="26" customFormat="1" ht="15" x14ac:dyDescent="0.25">
      <c r="A85" s="145"/>
      <c r="B85" s="33"/>
      <c r="C85" s="33"/>
    </row>
    <row r="86" spans="1:7" s="26" customFormat="1" ht="15" x14ac:dyDescent="0.25">
      <c r="A86" s="120" t="s">
        <v>16</v>
      </c>
      <c r="B86" s="87" t="s">
        <v>41</v>
      </c>
      <c r="C86" s="88" t="s">
        <v>42</v>
      </c>
      <c r="D86" s="88" t="s">
        <v>43</v>
      </c>
      <c r="E86" s="88" t="s">
        <v>44</v>
      </c>
      <c r="F86" s="88" t="s">
        <v>45</v>
      </c>
      <c r="G86" s="88" t="s">
        <v>32</v>
      </c>
    </row>
    <row r="87" spans="1:7" s="26" customFormat="1" ht="15" x14ac:dyDescent="0.25">
      <c r="A87" s="92" t="s">
        <v>110</v>
      </c>
      <c r="B87" s="121">
        <f>WOW!E37</f>
        <v>0</v>
      </c>
      <c r="C87" s="121">
        <f>WOW!F37</f>
        <v>14975928</v>
      </c>
      <c r="D87" s="121">
        <f>WOW!G37</f>
        <v>30139200</v>
      </c>
      <c r="E87" s="121">
        <f>WOW!H37</f>
        <v>31194240</v>
      </c>
      <c r="F87" s="121">
        <f>WOW!I37</f>
        <v>32285820</v>
      </c>
      <c r="G87" s="122">
        <f>SUM(B87:F87)</f>
        <v>108595188</v>
      </c>
    </row>
    <row r="88" spans="1:7" s="26" customFormat="1" ht="15" x14ac:dyDescent="0.25">
      <c r="A88" s="123" t="s">
        <v>5</v>
      </c>
      <c r="B88" s="124">
        <f>SUM(B86:B87)</f>
        <v>0</v>
      </c>
      <c r="C88" s="124">
        <f>SUM(C86:C87)</f>
        <v>14975928</v>
      </c>
      <c r="D88" s="124">
        <f>SUM(D86:D87)</f>
        <v>30139200</v>
      </c>
      <c r="E88" s="124">
        <f>SUM(E86:E87)</f>
        <v>31194240</v>
      </c>
      <c r="F88" s="124">
        <f>SUM(F86:F87)</f>
        <v>32285820</v>
      </c>
      <c r="G88" s="125">
        <f>SUM(B88:F88)</f>
        <v>108595188</v>
      </c>
    </row>
    <row r="89" spans="1:7" s="26" customFormat="1" ht="15" x14ac:dyDescent="0.25">
      <c r="A89" s="33"/>
      <c r="B89" s="126"/>
      <c r="C89" s="126"/>
    </row>
    <row r="90" spans="1:7" s="26" customFormat="1" ht="15" x14ac:dyDescent="0.25">
      <c r="A90" s="119" t="s">
        <v>33</v>
      </c>
      <c r="B90" s="119"/>
    </row>
    <row r="91" spans="1:7" s="26" customFormat="1" ht="15" x14ac:dyDescent="0.25">
      <c r="B91" s="84"/>
      <c r="C91" s="84"/>
    </row>
    <row r="92" spans="1:7" s="26" customFormat="1" ht="15" x14ac:dyDescent="0.25">
      <c r="A92" s="120" t="s">
        <v>16</v>
      </c>
      <c r="B92" s="87" t="s">
        <v>41</v>
      </c>
      <c r="C92" s="88" t="s">
        <v>42</v>
      </c>
      <c r="D92" s="88" t="s">
        <v>43</v>
      </c>
      <c r="E92" s="88" t="s">
        <v>44</v>
      </c>
      <c r="F92" s="88" t="s">
        <v>45</v>
      </c>
      <c r="G92" s="88" t="s">
        <v>32</v>
      </c>
    </row>
    <row r="93" spans="1:7" s="26" customFormat="1" ht="15" x14ac:dyDescent="0.25">
      <c r="A93" s="92" t="s">
        <v>110</v>
      </c>
      <c r="B93" s="121">
        <f>WW!D37</f>
        <v>0</v>
      </c>
      <c r="C93" s="121">
        <f>WW!E37</f>
        <v>14975928</v>
      </c>
      <c r="D93" s="121">
        <f>WW!F37</f>
        <v>30139200</v>
      </c>
      <c r="E93" s="121">
        <f>WW!G37</f>
        <v>31194240</v>
      </c>
      <c r="F93" s="121">
        <f>WW!H37</f>
        <v>32285820</v>
      </c>
      <c r="G93" s="122">
        <f>SUM(B93:F93)</f>
        <v>108595188</v>
      </c>
    </row>
    <row r="94" spans="1:7" s="26" customFormat="1" ht="15" x14ac:dyDescent="0.25">
      <c r="A94" s="123" t="s">
        <v>5</v>
      </c>
      <c r="B94" s="124">
        <f>SUM(B92:B93)</f>
        <v>0</v>
      </c>
      <c r="C94" s="124">
        <f>SUM(C92:C93)</f>
        <v>14975928</v>
      </c>
      <c r="D94" s="124">
        <f>SUM(D92:D93)</f>
        <v>30139200</v>
      </c>
      <c r="E94" s="124">
        <f>SUM(E92:E93)</f>
        <v>31194240</v>
      </c>
      <c r="F94" s="124">
        <f>SUM(F92:F93)</f>
        <v>32285820</v>
      </c>
      <c r="G94" s="125">
        <f>SUM(B94:F94)</f>
        <v>108595188</v>
      </c>
    </row>
    <row r="95" spans="1:7" s="26" customFormat="1" ht="15" x14ac:dyDescent="0.25"/>
    <row r="96" spans="1:7" s="26" customFormat="1" ht="15" x14ac:dyDescent="0.25">
      <c r="A96" s="120" t="s">
        <v>16</v>
      </c>
      <c r="B96" s="87" t="s">
        <v>41</v>
      </c>
      <c r="C96" s="88" t="s">
        <v>42</v>
      </c>
      <c r="D96" s="88" t="s">
        <v>43</v>
      </c>
      <c r="E96" s="88" t="s">
        <v>44</v>
      </c>
      <c r="F96" s="88" t="s">
        <v>45</v>
      </c>
      <c r="G96" s="88" t="s">
        <v>32</v>
      </c>
    </row>
    <row r="97" spans="1:7" s="26" customFormat="1" ht="15" x14ac:dyDescent="0.25">
      <c r="A97" s="123" t="s">
        <v>34</v>
      </c>
      <c r="B97" s="124">
        <f t="shared" ref="B97:G97" si="5">B88-B94</f>
        <v>0</v>
      </c>
      <c r="C97" s="124">
        <f t="shared" si="5"/>
        <v>0</v>
      </c>
      <c r="D97" s="124">
        <f t="shared" si="5"/>
        <v>0</v>
      </c>
      <c r="E97" s="124">
        <f t="shared" si="5"/>
        <v>0</v>
      </c>
      <c r="F97" s="124">
        <f t="shared" si="5"/>
        <v>0</v>
      </c>
      <c r="G97" s="125">
        <f t="shared" si="5"/>
        <v>0</v>
      </c>
    </row>
    <row r="98" spans="1:7" s="26" customFormat="1" ht="15" x14ac:dyDescent="0.25"/>
    <row r="99" spans="1:7" s="26" customFormat="1" ht="15" x14ac:dyDescent="0.25"/>
    <row r="100" spans="1:7" s="26" customFormat="1" ht="15" x14ac:dyDescent="0.25">
      <c r="A100" s="33" t="s">
        <v>139</v>
      </c>
    </row>
    <row r="101" spans="1:7" s="26" customFormat="1" ht="15" x14ac:dyDescent="0.25"/>
    <row r="102" spans="1:7" s="26" customFormat="1" ht="15" x14ac:dyDescent="0.25">
      <c r="A102" s="119" t="s">
        <v>31</v>
      </c>
    </row>
    <row r="103" spans="1:7" s="26" customFormat="1" ht="15" x14ac:dyDescent="0.25">
      <c r="A103" s="145"/>
      <c r="B103" s="33"/>
      <c r="C103" s="33"/>
    </row>
    <row r="104" spans="1:7" s="26" customFormat="1" ht="15" x14ac:dyDescent="0.25">
      <c r="A104" s="120" t="s">
        <v>16</v>
      </c>
      <c r="B104" s="87" t="s">
        <v>41</v>
      </c>
      <c r="C104" s="88" t="s">
        <v>42</v>
      </c>
      <c r="D104" s="88" t="s">
        <v>43</v>
      </c>
      <c r="E104" s="88" t="s">
        <v>44</v>
      </c>
      <c r="F104" s="88" t="s">
        <v>45</v>
      </c>
      <c r="G104" s="88" t="s">
        <v>32</v>
      </c>
    </row>
    <row r="105" spans="1:7" s="26" customFormat="1" ht="15" x14ac:dyDescent="0.25">
      <c r="A105" s="92" t="s">
        <v>111</v>
      </c>
      <c r="B105" s="121">
        <f>WOW!E45</f>
        <v>14307402.768750001</v>
      </c>
      <c r="C105" s="121">
        <f>WOW!F45</f>
        <v>24269326.369439997</v>
      </c>
      <c r="D105" s="121">
        <f>WOW!G45</f>
        <v>33170457.898109995</v>
      </c>
      <c r="E105" s="121">
        <f>WOW!H45</f>
        <v>34865564.439269997</v>
      </c>
      <c r="F105" s="121">
        <f>WOW!I45</f>
        <v>36861648.901199996</v>
      </c>
      <c r="G105" s="122">
        <f>SUM(B105:F105)</f>
        <v>143474400.37676999</v>
      </c>
    </row>
    <row r="106" spans="1:7" s="26" customFormat="1" ht="15" x14ac:dyDescent="0.25">
      <c r="A106" s="123" t="s">
        <v>5</v>
      </c>
      <c r="B106" s="124">
        <f>SUM(B104:B105)</f>
        <v>14307402.768750001</v>
      </c>
      <c r="C106" s="124">
        <f>SUM(C104:C105)</f>
        <v>24269326.369439997</v>
      </c>
      <c r="D106" s="124">
        <f>SUM(D104:D105)</f>
        <v>33170457.898109995</v>
      </c>
      <c r="E106" s="124">
        <f>SUM(E104:E105)</f>
        <v>34865564.439269997</v>
      </c>
      <c r="F106" s="124">
        <f>SUM(F104:F105)</f>
        <v>36861648.901199996</v>
      </c>
      <c r="G106" s="125">
        <f>SUM(B106:F106)</f>
        <v>143474400.37676999</v>
      </c>
    </row>
    <row r="107" spans="1:7" s="26" customFormat="1" ht="15" x14ac:dyDescent="0.25">
      <c r="A107" s="33"/>
      <c r="B107" s="126"/>
      <c r="C107" s="126"/>
    </row>
    <row r="108" spans="1:7" s="26" customFormat="1" ht="15" x14ac:dyDescent="0.25">
      <c r="A108" s="119" t="s">
        <v>33</v>
      </c>
      <c r="B108" s="119"/>
    </row>
    <row r="109" spans="1:7" s="26" customFormat="1" ht="15" x14ac:dyDescent="0.25">
      <c r="B109" s="84"/>
      <c r="C109" s="84"/>
    </row>
    <row r="110" spans="1:7" s="26" customFormat="1" ht="15" x14ac:dyDescent="0.25">
      <c r="A110" s="120" t="s">
        <v>16</v>
      </c>
      <c r="B110" s="87" t="s">
        <v>41</v>
      </c>
      <c r="C110" s="88" t="s">
        <v>42</v>
      </c>
      <c r="D110" s="88" t="s">
        <v>43</v>
      </c>
      <c r="E110" s="88" t="s">
        <v>44</v>
      </c>
      <c r="F110" s="88" t="s">
        <v>45</v>
      </c>
      <c r="G110" s="88" t="s">
        <v>32</v>
      </c>
    </row>
    <row r="111" spans="1:7" s="26" customFormat="1" ht="15" x14ac:dyDescent="0.25">
      <c r="A111" s="92" t="s">
        <v>111</v>
      </c>
      <c r="B111" s="121">
        <f>WW!D45</f>
        <v>14307402.768750001</v>
      </c>
      <c r="C111" s="121">
        <f>WW!E45</f>
        <v>24269326.369439997</v>
      </c>
      <c r="D111" s="121">
        <f>WW!F45</f>
        <v>33170457.898109995</v>
      </c>
      <c r="E111" s="121">
        <f>WW!G45</f>
        <v>34865564.439269997</v>
      </c>
      <c r="F111" s="121">
        <f>WW!H45</f>
        <v>36861648.901199996</v>
      </c>
      <c r="G111" s="122">
        <f>SUM(B111:F111)</f>
        <v>143474400.37676999</v>
      </c>
    </row>
    <row r="112" spans="1:7" s="26" customFormat="1" ht="15" x14ac:dyDescent="0.25">
      <c r="A112" s="123" t="s">
        <v>5</v>
      </c>
      <c r="B112" s="124">
        <f>SUM(B110:B111)</f>
        <v>14307402.768750001</v>
      </c>
      <c r="C112" s="124">
        <f>SUM(C110:C111)</f>
        <v>24269326.369439997</v>
      </c>
      <c r="D112" s="124">
        <f>SUM(D110:D111)</f>
        <v>33170457.898109995</v>
      </c>
      <c r="E112" s="124">
        <f>SUM(E110:E111)</f>
        <v>34865564.439269997</v>
      </c>
      <c r="F112" s="124">
        <f>SUM(F110:F111)</f>
        <v>36861648.901199996</v>
      </c>
      <c r="G112" s="125">
        <f>SUM(B112:F112)</f>
        <v>143474400.37676999</v>
      </c>
    </row>
    <row r="113" spans="1:7" s="26" customFormat="1" ht="15" x14ac:dyDescent="0.25"/>
    <row r="114" spans="1:7" s="26" customFormat="1" ht="15" x14ac:dyDescent="0.25">
      <c r="A114" s="120" t="s">
        <v>16</v>
      </c>
      <c r="B114" s="87" t="s">
        <v>41</v>
      </c>
      <c r="C114" s="88" t="s">
        <v>42</v>
      </c>
      <c r="D114" s="88" t="s">
        <v>43</v>
      </c>
      <c r="E114" s="88" t="s">
        <v>44</v>
      </c>
      <c r="F114" s="88" t="s">
        <v>45</v>
      </c>
      <c r="G114" s="88" t="s">
        <v>32</v>
      </c>
    </row>
    <row r="115" spans="1:7" s="26" customFormat="1" ht="15" x14ac:dyDescent="0.25">
      <c r="A115" s="123" t="s">
        <v>34</v>
      </c>
      <c r="B115" s="124">
        <f t="shared" ref="B115:G115" si="6">B106-B112</f>
        <v>0</v>
      </c>
      <c r="C115" s="124">
        <f t="shared" si="6"/>
        <v>0</v>
      </c>
      <c r="D115" s="124">
        <f t="shared" si="6"/>
        <v>0</v>
      </c>
      <c r="E115" s="124">
        <f t="shared" si="6"/>
        <v>0</v>
      </c>
      <c r="F115" s="124">
        <f t="shared" si="6"/>
        <v>0</v>
      </c>
      <c r="G115" s="125">
        <f t="shared" si="6"/>
        <v>0</v>
      </c>
    </row>
    <row r="116" spans="1:7" s="26" customFormat="1" ht="15" x14ac:dyDescent="0.25"/>
    <row r="117" spans="1:7" s="26" customFormat="1" ht="15" x14ac:dyDescent="0.25"/>
    <row r="118" spans="1:7" s="26" customFormat="1" ht="15" x14ac:dyDescent="0.25">
      <c r="A118" s="33" t="s">
        <v>140</v>
      </c>
    </row>
    <row r="119" spans="1:7" s="26" customFormat="1" ht="15" x14ac:dyDescent="0.25"/>
    <row r="120" spans="1:7" s="26" customFormat="1" ht="15" x14ac:dyDescent="0.25">
      <c r="A120" s="119" t="s">
        <v>31</v>
      </c>
    </row>
    <row r="121" spans="1:7" s="26" customFormat="1" ht="15" x14ac:dyDescent="0.25">
      <c r="A121" s="145"/>
      <c r="B121" s="33"/>
      <c r="C121" s="33"/>
    </row>
    <row r="122" spans="1:7" s="26" customFormat="1" ht="15" x14ac:dyDescent="0.25">
      <c r="A122" s="120" t="s">
        <v>16</v>
      </c>
      <c r="B122" s="87" t="s">
        <v>41</v>
      </c>
      <c r="C122" s="88" t="s">
        <v>42</v>
      </c>
      <c r="D122" s="88" t="s">
        <v>43</v>
      </c>
      <c r="E122" s="88" t="s">
        <v>44</v>
      </c>
      <c r="F122" s="88" t="s">
        <v>45</v>
      </c>
      <c r="G122" s="88" t="s">
        <v>32</v>
      </c>
    </row>
    <row r="123" spans="1:7" s="26" customFormat="1" ht="15" x14ac:dyDescent="0.25">
      <c r="A123" s="92" t="s">
        <v>112</v>
      </c>
      <c r="B123" s="121">
        <f>WOW!E53</f>
        <v>261128955.78820002</v>
      </c>
      <c r="C123" s="121">
        <f>WOW!F53</f>
        <v>442441945.71504003</v>
      </c>
      <c r="D123" s="121">
        <f>WOW!G53</f>
        <v>604009149.21835005</v>
      </c>
      <c r="E123" s="121">
        <f>WOW!H53</f>
        <v>634136874.52848005</v>
      </c>
      <c r="F123" s="121">
        <f>WOW!I53</f>
        <v>669673551.12444007</v>
      </c>
      <c r="G123" s="122">
        <f>SUM(B123:F123)</f>
        <v>2611390476.3745103</v>
      </c>
    </row>
    <row r="124" spans="1:7" s="26" customFormat="1" ht="15" x14ac:dyDescent="0.25">
      <c r="A124" s="123" t="s">
        <v>5</v>
      </c>
      <c r="B124" s="124">
        <f>SUM(B122:B123)</f>
        <v>261128955.78820002</v>
      </c>
      <c r="C124" s="124">
        <f>SUM(C122:C123)</f>
        <v>442441945.71504003</v>
      </c>
      <c r="D124" s="124">
        <f>SUM(D122:D123)</f>
        <v>604009149.21835005</v>
      </c>
      <c r="E124" s="124">
        <f>SUM(E122:E123)</f>
        <v>634136874.52848005</v>
      </c>
      <c r="F124" s="124">
        <f>SUM(F122:F123)</f>
        <v>669673551.12444007</v>
      </c>
      <c r="G124" s="122">
        <f>SUM(B124:F124)</f>
        <v>2611390476.3745103</v>
      </c>
    </row>
    <row r="125" spans="1:7" s="26" customFormat="1" ht="15" x14ac:dyDescent="0.25">
      <c r="A125" s="33"/>
      <c r="B125" s="126"/>
      <c r="C125" s="126"/>
    </row>
    <row r="126" spans="1:7" s="26" customFormat="1" ht="15" x14ac:dyDescent="0.25">
      <c r="A126" s="119" t="s">
        <v>33</v>
      </c>
      <c r="B126" s="119"/>
    </row>
    <row r="127" spans="1:7" s="26" customFormat="1" ht="15" x14ac:dyDescent="0.25">
      <c r="B127" s="84"/>
      <c r="C127" s="84"/>
    </row>
    <row r="128" spans="1:7" s="26" customFormat="1" ht="15" x14ac:dyDescent="0.25">
      <c r="A128" s="120" t="s">
        <v>16</v>
      </c>
      <c r="B128" s="87" t="s">
        <v>41</v>
      </c>
      <c r="C128" s="88" t="s">
        <v>42</v>
      </c>
      <c r="D128" s="88" t="s">
        <v>43</v>
      </c>
      <c r="E128" s="88" t="s">
        <v>44</v>
      </c>
      <c r="F128" s="88" t="s">
        <v>45</v>
      </c>
      <c r="G128" s="88" t="s">
        <v>32</v>
      </c>
    </row>
    <row r="129" spans="1:26" s="26" customFormat="1" ht="15" x14ac:dyDescent="0.25">
      <c r="A129" s="92" t="s">
        <v>112</v>
      </c>
      <c r="B129" s="121">
        <f>WW!D53</f>
        <v>261128955.78820002</v>
      </c>
      <c r="C129" s="121">
        <f>WW!E53</f>
        <v>442441945.71504003</v>
      </c>
      <c r="D129" s="121">
        <f>WW!F53</f>
        <v>604009149.21835005</v>
      </c>
      <c r="E129" s="121">
        <f>WW!G53</f>
        <v>634136874.52848005</v>
      </c>
      <c r="F129" s="121">
        <f>WW!H53</f>
        <v>669673551.12444007</v>
      </c>
      <c r="G129" s="122">
        <f>SUM(B129:F129)</f>
        <v>2611390476.3745103</v>
      </c>
    </row>
    <row r="130" spans="1:26" s="26" customFormat="1" ht="15" x14ac:dyDescent="0.25">
      <c r="A130" s="123" t="s">
        <v>5</v>
      </c>
      <c r="B130" s="124">
        <f>SUM(B128:B129)</f>
        <v>261128955.78820002</v>
      </c>
      <c r="C130" s="124">
        <f>SUM(C128:C129)</f>
        <v>442441945.71504003</v>
      </c>
      <c r="D130" s="124">
        <f>SUM(D128:D129)</f>
        <v>604009149.21835005</v>
      </c>
      <c r="E130" s="124">
        <f>SUM(E128:E129)</f>
        <v>634136874.52848005</v>
      </c>
      <c r="F130" s="124">
        <f>SUM(F128:F129)</f>
        <v>669673551.12444007</v>
      </c>
      <c r="G130" s="125">
        <f>SUM(B130:F130)</f>
        <v>2611390476.3745103</v>
      </c>
    </row>
    <row r="131" spans="1:26" s="26" customFormat="1" ht="15" x14ac:dyDescent="0.25"/>
    <row r="132" spans="1:26" s="26" customFormat="1" ht="15" x14ac:dyDescent="0.25">
      <c r="A132" s="120" t="s">
        <v>16</v>
      </c>
      <c r="B132" s="87" t="s">
        <v>41</v>
      </c>
      <c r="C132" s="88" t="s">
        <v>42</v>
      </c>
      <c r="D132" s="88" t="s">
        <v>43</v>
      </c>
      <c r="E132" s="88" t="s">
        <v>44</v>
      </c>
      <c r="F132" s="88" t="s">
        <v>45</v>
      </c>
      <c r="G132" s="88" t="s">
        <v>32</v>
      </c>
    </row>
    <row r="133" spans="1:26" s="26" customFormat="1" ht="15" x14ac:dyDescent="0.25">
      <c r="A133" s="123" t="s">
        <v>34</v>
      </c>
      <c r="B133" s="124">
        <f t="shared" ref="B133:G133" si="7">B124-B130</f>
        <v>0</v>
      </c>
      <c r="C133" s="124">
        <f t="shared" si="7"/>
        <v>0</v>
      </c>
      <c r="D133" s="124">
        <f t="shared" si="7"/>
        <v>0</v>
      </c>
      <c r="E133" s="124">
        <f t="shared" si="7"/>
        <v>0</v>
      </c>
      <c r="F133" s="124">
        <f t="shared" si="7"/>
        <v>0</v>
      </c>
      <c r="G133" s="125">
        <f t="shared" si="7"/>
        <v>0</v>
      </c>
    </row>
    <row r="134" spans="1:26" s="26" customFormat="1" ht="15" x14ac:dyDescent="0.25"/>
    <row r="135" spans="1:26" x14ac:dyDescent="0.2">
      <c r="A135"/>
      <c r="B135"/>
      <c r="C135"/>
      <c r="D135"/>
      <c r="E135"/>
      <c r="F135"/>
      <c r="G135"/>
      <c r="H135"/>
      <c r="I135"/>
      <c r="J135"/>
      <c r="K135"/>
      <c r="L135"/>
      <c r="M135"/>
      <c r="N135"/>
      <c r="O135"/>
      <c r="P135"/>
      <c r="Q135"/>
      <c r="R135"/>
      <c r="S135"/>
      <c r="T135"/>
      <c r="U135"/>
      <c r="V135"/>
      <c r="W135"/>
      <c r="X135"/>
      <c r="Y135"/>
      <c r="Z135"/>
    </row>
    <row r="136" spans="1:26" x14ac:dyDescent="0.2">
      <c r="A136"/>
      <c r="B136"/>
      <c r="C136"/>
      <c r="D136"/>
      <c r="E136"/>
      <c r="F136"/>
      <c r="G136"/>
      <c r="H136"/>
      <c r="I136"/>
      <c r="J136"/>
      <c r="K136"/>
      <c r="L136"/>
      <c r="M136"/>
      <c r="N136"/>
      <c r="O136"/>
      <c r="P136"/>
      <c r="Q136"/>
      <c r="R136"/>
      <c r="S136"/>
      <c r="T136"/>
      <c r="U136"/>
      <c r="V136"/>
      <c r="W136"/>
      <c r="X136"/>
      <c r="Y136"/>
      <c r="Z136"/>
    </row>
    <row r="137" spans="1:26" ht="18.75" x14ac:dyDescent="0.3">
      <c r="A137" s="185" t="s">
        <v>141</v>
      </c>
      <c r="B137" s="185"/>
      <c r="C137" s="185"/>
      <c r="D137" s="185"/>
      <c r="E137" s="185"/>
      <c r="F137" s="185"/>
      <c r="H137" s="170"/>
    </row>
    <row r="139" spans="1:26" s="26" customFormat="1" ht="15" x14ac:dyDescent="0.25"/>
    <row r="140" spans="1:26" s="26" customFormat="1" ht="15" x14ac:dyDescent="0.25">
      <c r="A140" s="33" t="s">
        <v>142</v>
      </c>
      <c r="B140" s="33"/>
    </row>
    <row r="141" spans="1:26" s="26" customFormat="1" ht="15" x14ac:dyDescent="0.25"/>
    <row r="142" spans="1:26" s="26" customFormat="1" ht="15" x14ac:dyDescent="0.25">
      <c r="A142" s="119" t="s">
        <v>31</v>
      </c>
    </row>
    <row r="143" spans="1:26" s="26" customFormat="1" ht="15" x14ac:dyDescent="0.25">
      <c r="B143" s="84"/>
      <c r="C143" s="84"/>
    </row>
    <row r="144" spans="1:26" s="26" customFormat="1" ht="15" x14ac:dyDescent="0.25">
      <c r="A144" s="127" t="s">
        <v>36</v>
      </c>
      <c r="B144" s="87" t="s">
        <v>41</v>
      </c>
      <c r="C144" s="88" t="s">
        <v>42</v>
      </c>
      <c r="D144" s="88" t="s">
        <v>43</v>
      </c>
      <c r="E144" s="88" t="s">
        <v>44</v>
      </c>
      <c r="F144" s="88" t="s">
        <v>45</v>
      </c>
      <c r="G144" s="88" t="s">
        <v>32</v>
      </c>
    </row>
    <row r="145" spans="1:9" s="26" customFormat="1" ht="15" x14ac:dyDescent="0.25">
      <c r="A145" s="127" t="s">
        <v>114</v>
      </c>
      <c r="B145" s="212">
        <f>WOW!E23</f>
        <v>0</v>
      </c>
      <c r="C145" s="212">
        <f>WOW!F23</f>
        <v>92620000</v>
      </c>
      <c r="D145" s="212">
        <f>WOW!G23</f>
        <v>155700000</v>
      </c>
      <c r="E145" s="212">
        <f>WOW!H23</f>
        <v>149180000</v>
      </c>
      <c r="F145" s="212">
        <f>WOW!I23</f>
        <v>119420000</v>
      </c>
      <c r="G145" s="213">
        <f>SUM(B145:F145)</f>
        <v>516920000</v>
      </c>
    </row>
    <row r="146" spans="1:9" s="26" customFormat="1" ht="15" x14ac:dyDescent="0.25">
      <c r="A146" s="92" t="s">
        <v>143</v>
      </c>
      <c r="B146" s="121">
        <f>WOW!E29</f>
        <v>15507600</v>
      </c>
      <c r="C146" s="121">
        <f>WOW!F29</f>
        <v>27138300</v>
      </c>
      <c r="D146" s="121">
        <f>WOW!G29</f>
        <v>27138300</v>
      </c>
      <c r="E146" s="121">
        <f>WOW!H29</f>
        <v>7753800</v>
      </c>
      <c r="F146" s="121">
        <f>WOW!I29</f>
        <v>0</v>
      </c>
      <c r="G146" s="122">
        <f>SUM(B146:F146)</f>
        <v>77538000</v>
      </c>
    </row>
    <row r="147" spans="1:9" s="26" customFormat="1" ht="15" x14ac:dyDescent="0.25">
      <c r="A147" s="123" t="s">
        <v>5</v>
      </c>
      <c r="B147" s="124">
        <f>SUM(B144:B146)</f>
        <v>15507600</v>
      </c>
      <c r="C147" s="124">
        <f>SUM(C144:C146)</f>
        <v>119758300</v>
      </c>
      <c r="D147" s="124">
        <f>SUM(D144:D146)</f>
        <v>182838300</v>
      </c>
      <c r="E147" s="124">
        <f>SUM(E144:E146)</f>
        <v>156933800</v>
      </c>
      <c r="F147" s="124">
        <f>SUM(F144:F146)</f>
        <v>119420000</v>
      </c>
      <c r="G147" s="125">
        <f>SUM(B147:F147)</f>
        <v>594458000</v>
      </c>
    </row>
    <row r="148" spans="1:9" s="26" customFormat="1" ht="15" x14ac:dyDescent="0.25">
      <c r="A148" s="33"/>
      <c r="B148" s="126"/>
      <c r="C148" s="126"/>
    </row>
    <row r="149" spans="1:9" s="26" customFormat="1" ht="15" x14ac:dyDescent="0.25">
      <c r="A149" s="119" t="s">
        <v>33</v>
      </c>
      <c r="B149" s="119"/>
    </row>
    <row r="150" spans="1:9" s="26" customFormat="1" ht="15" x14ac:dyDescent="0.25">
      <c r="B150" s="84"/>
      <c r="C150" s="84"/>
    </row>
    <row r="151" spans="1:9" s="26" customFormat="1" ht="15" x14ac:dyDescent="0.25">
      <c r="A151" s="120" t="s">
        <v>36</v>
      </c>
      <c r="B151" s="87" t="s">
        <v>41</v>
      </c>
      <c r="C151" s="88" t="s">
        <v>42</v>
      </c>
      <c r="D151" s="88" t="s">
        <v>43</v>
      </c>
      <c r="E151" s="88" t="s">
        <v>44</v>
      </c>
      <c r="F151" s="88" t="s">
        <v>45</v>
      </c>
      <c r="G151" s="88" t="s">
        <v>32</v>
      </c>
    </row>
    <row r="152" spans="1:9" s="26" customFormat="1" ht="15" x14ac:dyDescent="0.25">
      <c r="A152" s="120" t="s">
        <v>114</v>
      </c>
      <c r="B152" s="212">
        <f>WW!D23</f>
        <v>0</v>
      </c>
      <c r="C152" s="212">
        <f>WW!E23</f>
        <v>92620000</v>
      </c>
      <c r="D152" s="212">
        <f>WW!F23</f>
        <v>155700000</v>
      </c>
      <c r="E152" s="212">
        <f>WW!G23</f>
        <v>149180000</v>
      </c>
      <c r="F152" s="212">
        <f>WW!H23</f>
        <v>119420000</v>
      </c>
      <c r="G152" s="213">
        <f>SUM(B152:F152)</f>
        <v>516920000</v>
      </c>
    </row>
    <row r="153" spans="1:9" s="26" customFormat="1" ht="15" x14ac:dyDescent="0.25">
      <c r="A153" s="128" t="s">
        <v>143</v>
      </c>
      <c r="B153" s="121">
        <f>WW!D29</f>
        <v>15507600</v>
      </c>
      <c r="C153" s="121">
        <f>WW!E29</f>
        <v>27138300</v>
      </c>
      <c r="D153" s="121">
        <f>WW!F29</f>
        <v>27138300</v>
      </c>
      <c r="E153" s="121">
        <f>WW!G29</f>
        <v>7753800</v>
      </c>
      <c r="F153" s="121">
        <f>WW!H29</f>
        <v>0</v>
      </c>
      <c r="G153" s="122">
        <f>SUM(B153:F153)</f>
        <v>77538000</v>
      </c>
      <c r="I153" s="84"/>
    </row>
    <row r="154" spans="1:9" s="26" customFormat="1" ht="15" x14ac:dyDescent="0.25">
      <c r="A154" s="123" t="s">
        <v>5</v>
      </c>
      <c r="B154" s="124">
        <f>SUM(B151:B153)</f>
        <v>15507600</v>
      </c>
      <c r="C154" s="124">
        <f>SUM(C151:C153)</f>
        <v>119758300</v>
      </c>
      <c r="D154" s="124">
        <f>SUM(D151:D153)</f>
        <v>182838300</v>
      </c>
      <c r="E154" s="124">
        <f>SUM(E151:E153)</f>
        <v>156933800</v>
      </c>
      <c r="F154" s="124">
        <f>SUM(F151:F153)</f>
        <v>119420000</v>
      </c>
      <c r="G154" s="125">
        <f>SUM(B154:F154)</f>
        <v>594458000</v>
      </c>
    </row>
    <row r="155" spans="1:9" s="26" customFormat="1" ht="15" x14ac:dyDescent="0.25">
      <c r="A155" s="33"/>
      <c r="B155" s="126"/>
      <c r="C155" s="126"/>
    </row>
    <row r="156" spans="1:9" s="26" customFormat="1" ht="15" x14ac:dyDescent="0.25">
      <c r="A156" s="120" t="s">
        <v>16</v>
      </c>
      <c r="B156" s="87" t="s">
        <v>41</v>
      </c>
      <c r="C156" s="88" t="s">
        <v>42</v>
      </c>
      <c r="D156" s="88" t="s">
        <v>43</v>
      </c>
      <c r="E156" s="88" t="s">
        <v>44</v>
      </c>
      <c r="F156" s="88" t="s">
        <v>45</v>
      </c>
      <c r="G156" s="88" t="s">
        <v>32</v>
      </c>
    </row>
    <row r="157" spans="1:9" s="26" customFormat="1" ht="15" x14ac:dyDescent="0.25">
      <c r="A157" s="123" t="s">
        <v>143</v>
      </c>
      <c r="B157" s="124">
        <f t="shared" ref="B157:G157" si="8">B147-B154</f>
        <v>0</v>
      </c>
      <c r="C157" s="124">
        <f t="shared" si="8"/>
        <v>0</v>
      </c>
      <c r="D157" s="124">
        <f t="shared" si="8"/>
        <v>0</v>
      </c>
      <c r="E157" s="124">
        <f t="shared" si="8"/>
        <v>0</v>
      </c>
      <c r="F157" s="124">
        <f t="shared" si="8"/>
        <v>0</v>
      </c>
      <c r="G157" s="125">
        <f t="shared" si="8"/>
        <v>0</v>
      </c>
      <c r="H157" s="84"/>
    </row>
    <row r="158" spans="1:9" s="26" customFormat="1" ht="15" x14ac:dyDescent="0.25">
      <c r="H158" s="84"/>
    </row>
    <row r="159" spans="1:9" ht="15" x14ac:dyDescent="0.25">
      <c r="A159" s="26"/>
      <c r="B159" s="26"/>
      <c r="C159" s="26"/>
      <c r="D159" s="26"/>
      <c r="E159" s="26"/>
      <c r="F159" s="26"/>
      <c r="G159" s="84"/>
    </row>
    <row r="160" spans="1:9" ht="15" x14ac:dyDescent="0.25">
      <c r="A160" s="26"/>
      <c r="B160" s="26"/>
      <c r="C160" s="26"/>
      <c r="D160" s="26"/>
      <c r="E160" s="26"/>
      <c r="F160" s="26"/>
      <c r="G160" s="84"/>
    </row>
  </sheetData>
  <sheetProtection algorithmName="SHA-512" hashValue="9M+L04XkYFLOGd7mdl5cYGGwmSF/Mg6V4Ne3AcQG46D2NPa8JwMfHU6KTM9fcgnMMqAFUtNrN9qeDXHRoQsghw==" saltValue="vMuYvycgR2TPSpZcdQvODg==" spinCount="100000" sheet="1" objects="1" scenarios="1"/>
  <phoneticPr fontId="19" type="noConversion"/>
  <pageMargins left="0.75" right="0.75" top="1" bottom="1" header="0.5" footer="0.5"/>
  <pageSetup scale="68" orientation="portrait" r:id="rId1"/>
  <headerFooter alignWithMargins="0"/>
  <legacyDrawing r:id="rId2"/>
  <tableParts count="2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CCC1E-C7E7-425A-B18B-66917CBDF07B}">
  <sheetPr codeName="Sheet12"/>
  <dimension ref="B1:K39"/>
  <sheetViews>
    <sheetView showGridLines="0" zoomScale="85" zoomScaleNormal="85" workbookViewId="0">
      <selection activeCell="A2" sqref="A2"/>
    </sheetView>
  </sheetViews>
  <sheetFormatPr defaultColWidth="9.28515625" defaultRowHeight="15" x14ac:dyDescent="0.2"/>
  <cols>
    <col min="1" max="1" width="3.28515625" style="133" customWidth="1"/>
    <col min="2" max="2" width="20.7109375" style="133" customWidth="1"/>
    <col min="3" max="3" width="28.28515625" style="133" customWidth="1"/>
    <col min="4" max="9" width="18.85546875" style="133" customWidth="1"/>
    <col min="10" max="10" width="18.28515625" style="133" customWidth="1"/>
    <col min="11" max="11" width="11.28515625" style="133" customWidth="1"/>
    <col min="12" max="16384" width="9.28515625" style="133"/>
  </cols>
  <sheetData>
    <row r="1" spans="2:11" ht="19.350000000000001" customHeight="1" x14ac:dyDescent="0.2"/>
    <row r="2" spans="2:11" ht="36" customHeight="1" x14ac:dyDescent="0.2">
      <c r="B2" s="366" t="s">
        <v>144</v>
      </c>
      <c r="C2" s="367"/>
      <c r="D2" s="367"/>
      <c r="E2" s="367"/>
      <c r="F2" s="367"/>
      <c r="G2" s="367"/>
      <c r="H2" s="367"/>
      <c r="I2" s="367"/>
      <c r="J2" s="313"/>
      <c r="K2" s="313"/>
    </row>
    <row r="3" spans="2:11" ht="18.75" x14ac:dyDescent="0.2">
      <c r="B3" s="368" t="s">
        <v>145</v>
      </c>
      <c r="C3" s="276" t="s">
        <v>146</v>
      </c>
      <c r="D3" s="277"/>
      <c r="E3" s="278"/>
      <c r="F3" s="278"/>
      <c r="G3" s="278"/>
      <c r="H3" s="278"/>
      <c r="I3" s="279"/>
      <c r="J3" s="221"/>
      <c r="K3" s="221"/>
    </row>
    <row r="4" spans="2:11" ht="15.75" x14ac:dyDescent="0.2">
      <c r="B4" s="369"/>
      <c r="C4" s="272"/>
      <c r="D4" s="273" t="s">
        <v>147</v>
      </c>
      <c r="E4" s="273" t="s">
        <v>148</v>
      </c>
      <c r="F4" s="273" t="s">
        <v>149</v>
      </c>
      <c r="G4" s="273" t="s">
        <v>150</v>
      </c>
      <c r="H4" s="274" t="s">
        <v>151</v>
      </c>
      <c r="I4" s="275" t="s">
        <v>152</v>
      </c>
      <c r="J4" s="222"/>
      <c r="K4" s="222"/>
    </row>
    <row r="5" spans="2:11" ht="15.75" x14ac:dyDescent="0.2">
      <c r="B5" s="369"/>
      <c r="C5" s="294" t="s">
        <v>153</v>
      </c>
      <c r="D5" s="242"/>
      <c r="E5" s="242"/>
      <c r="F5" s="242"/>
      <c r="G5" s="242"/>
      <c r="H5" s="243"/>
      <c r="I5" s="239"/>
      <c r="J5" s="223"/>
      <c r="K5" s="223"/>
    </row>
    <row r="6" spans="2:11" ht="35.1" customHeight="1" x14ac:dyDescent="0.25">
      <c r="B6" s="369"/>
      <c r="C6" s="271" t="s">
        <v>154</v>
      </c>
      <c r="D6" s="244">
        <v>0</v>
      </c>
      <c r="E6" s="244">
        <v>21300000</v>
      </c>
      <c r="F6" s="244">
        <v>36500000</v>
      </c>
      <c r="G6" s="244">
        <v>37600000</v>
      </c>
      <c r="H6" s="244">
        <v>38700000</v>
      </c>
      <c r="I6" s="245">
        <f t="shared" ref="I6:I10" si="0">SUM(D6:H6)</f>
        <v>134100000</v>
      </c>
      <c r="J6" s="220"/>
      <c r="K6" s="220"/>
    </row>
    <row r="7" spans="2:11" ht="45" customHeight="1" x14ac:dyDescent="0.2">
      <c r="B7" s="369"/>
      <c r="C7" s="229" t="s">
        <v>155</v>
      </c>
      <c r="D7" s="246">
        <v>0</v>
      </c>
      <c r="E7" s="247">
        <f>32800000+2400000</f>
        <v>35200000</v>
      </c>
      <c r="F7" s="247">
        <f>50700000+3700000</f>
        <v>54400000</v>
      </c>
      <c r="G7" s="247">
        <f>34800000+2500000</f>
        <v>37300000</v>
      </c>
      <c r="H7" s="248">
        <f>11900000+900000</f>
        <v>12800000</v>
      </c>
      <c r="I7" s="245">
        <f t="shared" si="0"/>
        <v>139700000</v>
      </c>
      <c r="J7" s="220"/>
      <c r="K7" s="220"/>
    </row>
    <row r="8" spans="2:11" ht="35.1" customHeight="1" x14ac:dyDescent="0.25">
      <c r="B8" s="369"/>
      <c r="C8" s="241" t="s">
        <v>156</v>
      </c>
      <c r="D8" s="301">
        <f>SUM(D6:D7)</f>
        <v>0</v>
      </c>
      <c r="E8" s="301">
        <f>SUM(E6:E7)</f>
        <v>56500000</v>
      </c>
      <c r="F8" s="301">
        <f>SUM(F6:F7)</f>
        <v>90900000</v>
      </c>
      <c r="G8" s="301">
        <f>SUM(G6:G7)</f>
        <v>74900000</v>
      </c>
      <c r="H8" s="302">
        <f>SUM(H6:H7)</f>
        <v>51500000</v>
      </c>
      <c r="I8" s="303">
        <f t="shared" si="0"/>
        <v>273800000</v>
      </c>
      <c r="J8" s="215"/>
      <c r="K8" s="215"/>
    </row>
    <row r="9" spans="2:11" ht="35.1" customHeight="1" x14ac:dyDescent="0.25">
      <c r="B9" s="369"/>
      <c r="C9" s="241" t="s">
        <v>157</v>
      </c>
      <c r="D9" s="267">
        <v>0</v>
      </c>
      <c r="E9" s="305">
        <v>36120000</v>
      </c>
      <c r="F9" s="306">
        <v>64800000</v>
      </c>
      <c r="G9" s="306">
        <v>74280000</v>
      </c>
      <c r="H9" s="306">
        <v>67920000</v>
      </c>
      <c r="I9" s="249">
        <f t="shared" si="0"/>
        <v>243120000</v>
      </c>
      <c r="J9" s="216"/>
      <c r="K9" s="216"/>
    </row>
    <row r="10" spans="2:11" ht="35.1" customHeight="1" x14ac:dyDescent="0.25">
      <c r="B10" s="369"/>
      <c r="C10" s="231" t="s">
        <v>158</v>
      </c>
      <c r="D10" s="281">
        <f>SUM(D8:D9)</f>
        <v>0</v>
      </c>
      <c r="E10" s="281">
        <f>SUM(E8:E9)</f>
        <v>92620000</v>
      </c>
      <c r="F10" s="281">
        <f>SUM(F8:F9)</f>
        <v>155700000</v>
      </c>
      <c r="G10" s="281">
        <f>SUM(G8:G9)</f>
        <v>149180000</v>
      </c>
      <c r="H10" s="281">
        <f>SUM(H8:H9)</f>
        <v>119420000</v>
      </c>
      <c r="I10" s="282">
        <f t="shared" si="0"/>
        <v>516920000</v>
      </c>
      <c r="J10" s="218"/>
      <c r="K10" s="218"/>
    </row>
    <row r="11" spans="2:11" ht="35.1" customHeight="1" x14ac:dyDescent="0.25">
      <c r="B11" s="370"/>
      <c r="C11" s="280" t="s">
        <v>159</v>
      </c>
      <c r="D11" s="299">
        <f>+$I$11*0.2</f>
        <v>15507600</v>
      </c>
      <c r="E11" s="299">
        <f>+$I$11*0.35</f>
        <v>27138300</v>
      </c>
      <c r="F11" s="299">
        <f>+$I$11*0.35</f>
        <v>27138300</v>
      </c>
      <c r="G11" s="299">
        <f>+$I$11*0.1</f>
        <v>7753800</v>
      </c>
      <c r="H11" s="299"/>
      <c r="I11" s="300">
        <f>0.15*I10</f>
        <v>77538000</v>
      </c>
      <c r="J11" s="215"/>
      <c r="K11" s="215"/>
    </row>
    <row r="12" spans="2:11" ht="25.35" customHeight="1" x14ac:dyDescent="0.25">
      <c r="B12" s="312"/>
      <c r="C12" s="233" t="s">
        <v>160</v>
      </c>
      <c r="D12" s="234"/>
      <c r="E12" s="232"/>
      <c r="F12" s="232"/>
      <c r="G12" s="232"/>
      <c r="H12" s="232"/>
      <c r="I12" s="232"/>
      <c r="J12" s="215"/>
      <c r="K12" s="215"/>
    </row>
    <row r="13" spans="2:11" ht="25.35" customHeight="1" x14ac:dyDescent="0.25">
      <c r="B13" s="312"/>
      <c r="C13" s="233" t="s">
        <v>161</v>
      </c>
      <c r="D13" s="234"/>
      <c r="E13" s="232"/>
      <c r="F13" s="232"/>
      <c r="G13" s="232"/>
      <c r="H13" s="232"/>
      <c r="I13" s="232"/>
      <c r="J13" s="215"/>
      <c r="K13" s="215"/>
    </row>
    <row r="14" spans="2:11" ht="25.35" customHeight="1" x14ac:dyDescent="0.25">
      <c r="B14" s="312"/>
      <c r="C14" s="233" t="s">
        <v>162</v>
      </c>
      <c r="D14" s="217"/>
      <c r="E14" s="215"/>
      <c r="F14" s="215"/>
      <c r="G14" s="215"/>
      <c r="H14" s="215"/>
      <c r="I14" s="215"/>
      <c r="J14" s="215"/>
      <c r="K14" s="215"/>
    </row>
    <row r="15" spans="2:11" ht="15.75" x14ac:dyDescent="0.25">
      <c r="B15" s="312"/>
      <c r="C15" s="233"/>
      <c r="D15" s="217"/>
      <c r="E15" s="217"/>
      <c r="F15" s="217"/>
      <c r="G15" s="217"/>
      <c r="H15" s="215"/>
      <c r="I15" s="215"/>
      <c r="J15" s="215"/>
      <c r="K15" s="215"/>
    </row>
    <row r="16" spans="2:11" ht="15.75" x14ac:dyDescent="0.25">
      <c r="B16" s="312"/>
      <c r="C16" s="233"/>
      <c r="D16" s="217"/>
      <c r="E16" s="215"/>
      <c r="F16" s="215"/>
      <c r="G16" s="215"/>
      <c r="H16" s="215"/>
      <c r="I16" s="215"/>
      <c r="J16" s="215"/>
      <c r="K16" s="215"/>
    </row>
    <row r="17" spans="2:10" ht="49.5" customHeight="1" x14ac:dyDescent="0.2">
      <c r="B17" s="363" t="s">
        <v>163</v>
      </c>
      <c r="C17" s="250" t="s">
        <v>164</v>
      </c>
      <c r="D17" s="134" t="s">
        <v>165</v>
      </c>
      <c r="E17" s="134" t="s">
        <v>147</v>
      </c>
      <c r="F17" s="134" t="s">
        <v>148</v>
      </c>
      <c r="G17" s="134" t="s">
        <v>149</v>
      </c>
      <c r="H17" s="219" t="s">
        <v>150</v>
      </c>
      <c r="I17" s="134" t="s">
        <v>151</v>
      </c>
    </row>
    <row r="18" spans="2:10" ht="15.75" x14ac:dyDescent="0.2">
      <c r="B18" s="364"/>
      <c r="C18" s="294" t="s">
        <v>153</v>
      </c>
      <c r="D18" s="242"/>
      <c r="E18" s="242"/>
      <c r="F18" s="242"/>
      <c r="G18" s="242"/>
      <c r="H18" s="243"/>
      <c r="I18" s="242"/>
    </row>
    <row r="19" spans="2:10" ht="35.1" customHeight="1" x14ac:dyDescent="0.2">
      <c r="B19" s="364"/>
      <c r="C19" s="284" t="s">
        <v>166</v>
      </c>
      <c r="D19" s="265">
        <v>5.1999999999999998E-2</v>
      </c>
      <c r="E19" s="295" t="s">
        <v>167</v>
      </c>
      <c r="F19" s="266">
        <v>921.72</v>
      </c>
      <c r="G19" s="266">
        <v>969.92</v>
      </c>
      <c r="H19" s="266">
        <v>1020.64</v>
      </c>
      <c r="I19" s="266">
        <v>1074</v>
      </c>
    </row>
    <row r="20" spans="2:10" ht="35.1" customHeight="1" x14ac:dyDescent="0.2">
      <c r="B20" s="364"/>
      <c r="C20" s="285" t="s">
        <v>168</v>
      </c>
      <c r="D20" s="265">
        <v>5.1999999999999998E-2</v>
      </c>
      <c r="E20" s="266">
        <v>577.88</v>
      </c>
      <c r="F20" s="266">
        <v>608.13</v>
      </c>
      <c r="G20" s="266">
        <v>639.95000000000005</v>
      </c>
      <c r="H20" s="266">
        <v>673.44</v>
      </c>
      <c r="I20" s="266">
        <v>708.69</v>
      </c>
    </row>
    <row r="21" spans="2:10" ht="35.1" customHeight="1" x14ac:dyDescent="0.2">
      <c r="B21" s="365"/>
      <c r="C21" s="270" t="s">
        <v>169</v>
      </c>
      <c r="D21" s="251">
        <v>5.3999999999999999E-2</v>
      </c>
      <c r="E21" s="254">
        <v>1023.75</v>
      </c>
      <c r="F21" s="252">
        <v>1078.57</v>
      </c>
      <c r="G21" s="252">
        <v>1136.33</v>
      </c>
      <c r="H21" s="253">
        <v>1197.19</v>
      </c>
      <c r="I21" s="254">
        <v>1261.3</v>
      </c>
    </row>
    <row r="22" spans="2:10" ht="25.35" customHeight="1" x14ac:dyDescent="0.25">
      <c r="B22" s="312"/>
      <c r="C22" s="304" t="s">
        <v>170</v>
      </c>
      <c r="D22" s="235"/>
      <c r="E22" s="232"/>
      <c r="F22" s="230"/>
      <c r="G22" s="230"/>
      <c r="H22" s="230"/>
      <c r="I22" s="230"/>
    </row>
    <row r="23" spans="2:10" ht="25.35" customHeight="1" x14ac:dyDescent="0.25">
      <c r="B23" s="312"/>
      <c r="C23" s="233" t="s">
        <v>171</v>
      </c>
      <c r="D23" s="236"/>
      <c r="E23" s="230"/>
      <c r="F23" s="232"/>
      <c r="G23" s="232"/>
      <c r="H23" s="232"/>
      <c r="I23" s="232"/>
    </row>
    <row r="24" spans="2:10" ht="25.35" customHeight="1" x14ac:dyDescent="0.25">
      <c r="B24" s="312"/>
      <c r="C24" s="233" t="s">
        <v>172</v>
      </c>
      <c r="D24" s="237"/>
      <c r="E24" s="238"/>
      <c r="F24" s="238"/>
      <c r="G24" s="238"/>
      <c r="H24" s="238"/>
      <c r="I24" s="238"/>
    </row>
    <row r="25" spans="2:10" ht="25.35" customHeight="1" x14ac:dyDescent="0.25">
      <c r="B25" s="312"/>
      <c r="C25" s="233"/>
      <c r="D25" s="237"/>
      <c r="E25" s="237"/>
      <c r="F25" s="237"/>
      <c r="G25" s="237"/>
      <c r="H25" s="238"/>
      <c r="I25" s="238"/>
    </row>
    <row r="26" spans="2:10" ht="26.25" customHeight="1" x14ac:dyDescent="0.2">
      <c r="B26" s="359" t="s">
        <v>173</v>
      </c>
      <c r="C26" s="264" t="s">
        <v>110</v>
      </c>
      <c r="D26" s="261"/>
      <c r="E26" s="261"/>
      <c r="F26" s="261"/>
      <c r="G26" s="261"/>
      <c r="H26" s="262"/>
      <c r="I26" s="239"/>
    </row>
    <row r="27" spans="2:10" ht="26.25" customHeight="1" x14ac:dyDescent="0.2">
      <c r="B27" s="360"/>
      <c r="C27" s="250"/>
      <c r="D27" s="134" t="s">
        <v>147</v>
      </c>
      <c r="E27" s="134" t="s">
        <v>148</v>
      </c>
      <c r="F27" s="134" t="s">
        <v>149</v>
      </c>
      <c r="G27" s="219" t="s">
        <v>150</v>
      </c>
      <c r="H27" s="134" t="s">
        <v>151</v>
      </c>
      <c r="I27" s="286" t="s">
        <v>152</v>
      </c>
    </row>
    <row r="28" spans="2:10" ht="18.75" customHeight="1" x14ac:dyDescent="0.2">
      <c r="B28" s="361"/>
      <c r="C28" s="294" t="s">
        <v>153</v>
      </c>
      <c r="D28" s="256"/>
      <c r="E28" s="256"/>
      <c r="F28" s="256"/>
      <c r="G28" s="257"/>
      <c r="H28" s="256"/>
      <c r="I28" s="239"/>
    </row>
    <row r="29" spans="2:10" ht="35.1" customHeight="1" x14ac:dyDescent="0.25">
      <c r="B29" s="360"/>
      <c r="C29" s="291" t="s">
        <v>174</v>
      </c>
      <c r="D29" s="288">
        <v>0</v>
      </c>
      <c r="E29" s="258">
        <v>21600</v>
      </c>
      <c r="F29" s="258">
        <v>42000</v>
      </c>
      <c r="G29" s="258">
        <v>42000</v>
      </c>
      <c r="H29" s="258">
        <v>42000</v>
      </c>
      <c r="I29" s="239"/>
    </row>
    <row r="30" spans="2:10" ht="35.1" customHeight="1" x14ac:dyDescent="0.25">
      <c r="B30" s="360"/>
      <c r="C30" s="292" t="s">
        <v>175</v>
      </c>
      <c r="D30" s="289">
        <v>0</v>
      </c>
      <c r="E30" s="259">
        <v>693.33</v>
      </c>
      <c r="F30" s="259">
        <v>717.6</v>
      </c>
      <c r="G30" s="259">
        <v>742.72</v>
      </c>
      <c r="H30" s="259">
        <v>768.71</v>
      </c>
      <c r="I30" s="239"/>
    </row>
    <row r="31" spans="2:10" ht="35.1" customHeight="1" x14ac:dyDescent="0.25">
      <c r="B31" s="360"/>
      <c r="C31" s="287" t="s">
        <v>176</v>
      </c>
      <c r="D31" s="290">
        <f>D29*D30</f>
        <v>0</v>
      </c>
      <c r="E31" s="260">
        <f>E29*E30</f>
        <v>14975928</v>
      </c>
      <c r="F31" s="260">
        <f>F29*F30</f>
        <v>30139200</v>
      </c>
      <c r="G31" s="260">
        <f>G29*G30</f>
        <v>31194240</v>
      </c>
      <c r="H31" s="260">
        <f>H29*H30</f>
        <v>32285820</v>
      </c>
      <c r="I31" s="283">
        <f>SUM(D31:H31)</f>
        <v>108595188</v>
      </c>
    </row>
    <row r="32" spans="2:10" ht="35.1" customHeight="1" x14ac:dyDescent="0.2">
      <c r="B32" s="362"/>
      <c r="C32" s="293" t="s">
        <v>177</v>
      </c>
      <c r="D32" s="263">
        <f>0.2 * $I$32</f>
        <v>16632000</v>
      </c>
      <c r="E32" s="263">
        <f>0.35 * $I$32</f>
        <v>29106000</v>
      </c>
      <c r="F32" s="263">
        <f>0.35 * $I$32</f>
        <v>29106000</v>
      </c>
      <c r="G32" s="263">
        <f>0.1 * $I$32</f>
        <v>8316000</v>
      </c>
      <c r="H32" s="240"/>
      <c r="I32" s="240">
        <f>554.4 * 1000000 * 0.15</f>
        <v>83160000</v>
      </c>
      <c r="J32" s="269"/>
    </row>
    <row r="33" spans="2:9" ht="26.25" customHeight="1" x14ac:dyDescent="0.25">
      <c r="B33" s="312"/>
      <c r="C33" s="304" t="s">
        <v>178</v>
      </c>
      <c r="D33" s="224"/>
      <c r="E33" s="215"/>
      <c r="F33" s="215"/>
      <c r="G33" s="215"/>
      <c r="H33" s="215"/>
      <c r="I33" s="215"/>
    </row>
    <row r="34" spans="2:9" ht="16.5" customHeight="1" x14ac:dyDescent="0.25">
      <c r="B34" s="312"/>
      <c r="C34" s="233" t="s">
        <v>179</v>
      </c>
      <c r="D34" s="224"/>
      <c r="E34" s="215"/>
      <c r="F34" s="216"/>
      <c r="G34" s="216"/>
      <c r="H34" s="216"/>
      <c r="I34" s="216"/>
    </row>
    <row r="35" spans="2:9" ht="26.25" customHeight="1" x14ac:dyDescent="0.25">
      <c r="B35" s="312"/>
      <c r="C35" s="233" t="s">
        <v>180</v>
      </c>
      <c r="D35" s="224"/>
      <c r="E35" s="215"/>
      <c r="F35" s="216"/>
      <c r="G35" s="216"/>
      <c r="H35" s="216"/>
      <c r="I35" s="216"/>
    </row>
    <row r="36" spans="2:9" ht="18" customHeight="1" x14ac:dyDescent="0.25">
      <c r="C36" s="233" t="s">
        <v>181</v>
      </c>
      <c r="D36" s="225"/>
      <c r="E36" s="216"/>
      <c r="F36" s="215"/>
      <c r="G36" s="215"/>
      <c r="H36" s="215"/>
      <c r="I36" s="215"/>
    </row>
    <row r="37" spans="2:9" ht="26.25" customHeight="1" x14ac:dyDescent="0.25">
      <c r="C37" s="233" t="s">
        <v>182</v>
      </c>
      <c r="D37" s="225"/>
      <c r="E37" s="216"/>
      <c r="F37" s="215"/>
      <c r="G37" s="215"/>
      <c r="H37" s="215"/>
      <c r="I37" s="215"/>
    </row>
    <row r="38" spans="2:9" ht="15.75" x14ac:dyDescent="0.25">
      <c r="C38" s="233" t="s">
        <v>183</v>
      </c>
      <c r="D38" s="226"/>
      <c r="E38" s="227"/>
      <c r="F38" s="227"/>
      <c r="G38" s="227"/>
      <c r="H38" s="227"/>
      <c r="I38" s="227"/>
    </row>
    <row r="39" spans="2:9" ht="15.75" x14ac:dyDescent="0.2">
      <c r="C39" s="255" t="s">
        <v>184</v>
      </c>
    </row>
  </sheetData>
  <sheetProtection algorithmName="SHA-512" hashValue="oPV9uRWZEl39tgMan+Jp6j9TQadVxV/u20hat75yCv2I6J9Xn0n+tLaQFRbHkFCiUtDWpxmnEb0OTFWsg1Evgw==" saltValue="taZ7wdkoNg3IM3JK4gJ+Pg==" spinCount="100000" sheet="1" objects="1" scenarios="1"/>
  <mergeCells count="4">
    <mergeCell ref="B26:B32"/>
    <mergeCell ref="B17:B21"/>
    <mergeCell ref="B2:I2"/>
    <mergeCell ref="B3:B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19BE7EA5BB1F4FBA293C79199A5C77" ma:contentTypeVersion="2" ma:contentTypeDescription="Create a new document." ma:contentTypeScope="" ma:versionID="9be86a01456503110c2c7d12d84b2d6b">
  <xsd:schema xmlns:xsd="http://www.w3.org/2001/XMLSchema" xmlns:xs="http://www.w3.org/2001/XMLSchema" xmlns:p="http://schemas.microsoft.com/office/2006/metadata/properties" xmlns:ns1="http://schemas.microsoft.com/sharepoint/v3" xmlns:ns2="9b16f386-915f-4ad2-883d-b95f70a68147" targetNamespace="http://schemas.microsoft.com/office/2006/metadata/properties" ma:root="true" ma:fieldsID="d8f8de46aa4b7a41bc89c63201dee2d8" ns1:_="" ns2:_="">
    <xsd:import namespace="http://schemas.microsoft.com/sharepoint/v3"/>
    <xsd:import namespace="9b16f386-915f-4ad2-883d-b95f70a68147"/>
    <xsd:element name="properties">
      <xsd:complexType>
        <xsd:sequence>
          <xsd:element name="documentManagement">
            <xsd:complexType>
              <xsd:all>
                <xsd:element ref="ns1:PublishingStartDate" minOccurs="0"/>
                <xsd:element ref="ns1:PublishingExpirationDate" minOccurs="0"/>
                <xsd:element ref="ns2:My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16f386-915f-4ad2-883d-b95f70a68147" elementFormDefault="qualified">
    <xsd:import namespace="http://schemas.microsoft.com/office/2006/documentManagement/types"/>
    <xsd:import namespace="http://schemas.microsoft.com/office/infopath/2007/PartnerControls"/>
    <xsd:element name="MyTitle" ma:index="10" nillable="true" ma:displayName="MyTitle" ma:internalName="MyTitl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MyTitle xmlns="9b16f386-915f-4ad2-883d-b95f70a6814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E42477-817F-4394-87C2-D37C93FB5A7D}"/>
</file>

<file path=customXml/itemProps2.xml><?xml version="1.0" encoding="utf-8"?>
<ds:datastoreItem xmlns:ds="http://schemas.openxmlformats.org/officeDocument/2006/customXml" ds:itemID="{06C29BA5-268B-450F-AAB0-0994B1A2834A}">
  <ds:schemaRefs>
    <ds:schemaRef ds:uri="http://schemas.microsoft.com/office/2006/metadata/properties"/>
    <ds:schemaRef ds:uri="http://schemas.microsoft.com/office/infopath/2007/PartnerControls"/>
    <ds:schemaRef ds:uri="http://schemas.microsoft.com/sharepoint/v3/fields"/>
    <ds:schemaRef ds:uri="28e815b6-6573-451f-ae14-57ba5b093552"/>
    <ds:schemaRef ds:uri="ef4ba994-0846-4dd7-bafc-663e139d117f"/>
    <ds:schemaRef ds:uri="http://schemas.microsoft.com/sharepoint/v3"/>
  </ds:schemaRefs>
</ds:datastoreItem>
</file>

<file path=customXml/itemProps3.xml><?xml version="1.0" encoding="utf-8"?>
<ds:datastoreItem xmlns:ds="http://schemas.openxmlformats.org/officeDocument/2006/customXml" ds:itemID="{D1BBA718-0162-4491-AB11-FA29C72AA0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table_templates_archive</vt:lpstr>
      <vt:lpstr>table_templates</vt:lpstr>
      <vt:lpstr>Instructions</vt:lpstr>
      <vt:lpstr>Historic Data</vt:lpstr>
      <vt:lpstr>Rebasing</vt:lpstr>
      <vt:lpstr>WOW</vt:lpstr>
      <vt:lpstr>WW</vt:lpstr>
      <vt:lpstr>Summary</vt:lpstr>
      <vt:lpstr>Demonstration-Specific Notes</vt:lpstr>
      <vt:lpstr>Executive Summary</vt:lpstr>
      <vt:lpstr>serv_infra_base</vt:lpstr>
      <vt:lpstr>existing_hypo</vt:lpstr>
      <vt:lpstr>new_only</vt:lpstr>
      <vt:lpstr>Dropdown</vt:lpstr>
      <vt:lpstr>meg_names</vt:lpstr>
      <vt:lpstr>dy_names</vt:lpstr>
      <vt:lpstr>agg_pmpm</vt:lpstr>
      <vt:lpstr>dy_names</vt:lpstr>
      <vt:lpstr>existing_hypo</vt:lpstr>
      <vt:lpstr>expenses</vt:lpstr>
      <vt:lpstr>main_hypo</vt:lpstr>
      <vt:lpstr>meg_names</vt:lpstr>
      <vt:lpstr>numeric_dropdown</vt:lpstr>
      <vt:lpstr>PopStatus</vt:lpstr>
      <vt:lpstr>wow_ww</vt:lpstr>
    </vt:vector>
  </TitlesOfParts>
  <Manager/>
  <Company>CMS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BN</dc:subject>
  <dc:creator>CMS</dc:creator>
  <cp:keywords/>
  <dc:description/>
  <cp:lastModifiedBy>Yabut, Danilo</cp:lastModifiedBy>
  <cp:revision/>
  <dcterms:created xsi:type="dcterms:W3CDTF">2001-05-11T00:21:34Z</dcterms:created>
  <dcterms:modified xsi:type="dcterms:W3CDTF">2024-02-02T01:23:12Z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0x0101009A19BE7EA5BB1F4FBA293C79199A5C77</vt:lpwstr>
  </property>
  <property fmtid="{D5CDD505-2E9C-101B-9397-08002B2CF9AE}" pid="4" name="_dlc_DocIdItemGuid">
    <vt:lpwstr>86d6f8ec-f5f2-47fa-90bb-ce4ea2d2c5b3</vt:lpwstr>
  </property>
  <property fmtid="{D5CDD505-2E9C-101B-9397-08002B2CF9AE}" pid="5" name="Comments">
    <vt:lpwstr/>
  </property>
  <property fmtid="{D5CDD505-2E9C-101B-9397-08002B2CF9AE}" pid="6" name="MSIP_Label_38f1469a-2c2a-4aee-b92b-090d4c5468ff_Enabled">
    <vt:lpwstr>true</vt:lpwstr>
  </property>
  <property fmtid="{D5CDD505-2E9C-101B-9397-08002B2CF9AE}" pid="7" name="MSIP_Label_38f1469a-2c2a-4aee-b92b-090d4c5468ff_SetDate">
    <vt:lpwstr>2023-08-24T12:43:12Z</vt:lpwstr>
  </property>
  <property fmtid="{D5CDD505-2E9C-101B-9397-08002B2CF9AE}" pid="8" name="MSIP_Label_38f1469a-2c2a-4aee-b92b-090d4c5468ff_Method">
    <vt:lpwstr>Standard</vt:lpwstr>
  </property>
  <property fmtid="{D5CDD505-2E9C-101B-9397-08002B2CF9AE}" pid="9" name="MSIP_Label_38f1469a-2c2a-4aee-b92b-090d4c5468ff_Name">
    <vt:lpwstr>Confidential - Unmarked</vt:lpwstr>
  </property>
  <property fmtid="{D5CDD505-2E9C-101B-9397-08002B2CF9AE}" pid="10" name="MSIP_Label_38f1469a-2c2a-4aee-b92b-090d4c5468ff_SiteId">
    <vt:lpwstr>2a6e6092-73e4-4752-b1a5-477a17f5056d</vt:lpwstr>
  </property>
  <property fmtid="{D5CDD505-2E9C-101B-9397-08002B2CF9AE}" pid="11" name="MSIP_Label_38f1469a-2c2a-4aee-b92b-090d4c5468ff_ActionId">
    <vt:lpwstr>ff6c2b97-c1a1-4713-90a4-f58a9549f47f</vt:lpwstr>
  </property>
  <property fmtid="{D5CDD505-2E9C-101B-9397-08002B2CF9AE}" pid="12" name="MSIP_Label_38f1469a-2c2a-4aee-b92b-090d4c5468ff_ContentBits">
    <vt:lpwstr>0</vt:lpwstr>
  </property>
  <property fmtid="{D5CDD505-2E9C-101B-9397-08002B2CF9AE}" pid="13" name="Order">
    <vt:r8>33200</vt:r8>
  </property>
  <property fmtid="{D5CDD505-2E9C-101B-9397-08002B2CF9AE}" pid="14" name="ComplianceAssetId">
    <vt:lpwstr/>
  </property>
  <property fmtid="{D5CDD505-2E9C-101B-9397-08002B2CF9AE}" pid="15" name="_ExtendedDescription">
    <vt:lpwstr/>
  </property>
  <property fmtid="{D5CDD505-2E9C-101B-9397-08002B2CF9AE}" pid="16" name="TriggerFlowInfo">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emplateUrl">
    <vt:lpwstr/>
  </property>
</Properties>
</file>